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Učebna informatiky" sheetId="2" r:id="rId2"/>
    <sheet name="a1 - Elektroinstalace" sheetId="3" r:id="rId3"/>
    <sheet name="b - Učebna a kabinet dílen" sheetId="4" r:id="rId4"/>
    <sheet name="b1 - Elektroinstalace" sheetId="5" r:id="rId5"/>
    <sheet name="c - Učebna výtvarné výchovy" sheetId="6" r:id="rId6"/>
    <sheet name="c1 - Elektroinstalace" sheetId="7" r:id="rId7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'a - Učebna informatiky'!$C$84:$K$125</definedName>
    <definedName name="_xlnm.Print_Area" localSheetId="1">'a - Učebna informatiky'!$C$4:$J$39,'a - Učebna informatiky'!$C$72:$K$125</definedName>
    <definedName name="_xlnm.Print_Titles" localSheetId="1">'a - Učebna informatiky'!$84:$84</definedName>
    <definedName name="_xlnm._FilterDatabase" localSheetId="2" hidden="1">'a1 - Elektroinstalace'!$C$88:$K$131</definedName>
    <definedName name="_xlnm.Print_Area" localSheetId="2">'a1 - Elektroinstalace'!$C$4:$J$41,'a1 - Elektroinstalace'!$C$74:$K$131</definedName>
    <definedName name="_xlnm.Print_Titles" localSheetId="2">'a1 - Elektroinstalace'!$88:$88</definedName>
    <definedName name="_xlnm._FilterDatabase" localSheetId="3" hidden="1">'b - Učebna a kabinet dílen'!$C$93:$K$269</definedName>
    <definedName name="_xlnm.Print_Area" localSheetId="3">'b - Učebna a kabinet dílen'!$C$4:$J$39,'b - Učebna a kabinet dílen'!$C$81:$K$269</definedName>
    <definedName name="_xlnm.Print_Titles" localSheetId="3">'b - Učebna a kabinet dílen'!$93:$93</definedName>
    <definedName name="_xlnm._FilterDatabase" localSheetId="4" hidden="1">'b1 - Elektroinstalace'!$C$88:$K$114</definedName>
    <definedName name="_xlnm.Print_Area" localSheetId="4">'b1 - Elektroinstalace'!$C$4:$J$41,'b1 - Elektroinstalace'!$C$74:$K$114</definedName>
    <definedName name="_xlnm.Print_Titles" localSheetId="4">'b1 - Elektroinstalace'!$88:$88</definedName>
    <definedName name="_xlnm._FilterDatabase" localSheetId="5" hidden="1">'c - Učebna výtvarné výchovy'!$C$90:$K$209</definedName>
    <definedName name="_xlnm.Print_Area" localSheetId="5">'c - Učebna výtvarné výchovy'!$C$4:$J$39,'c - Učebna výtvarné výchovy'!$C$78:$K$209</definedName>
    <definedName name="_xlnm.Print_Titles" localSheetId="5">'c - Učebna výtvarné výchovy'!$90:$90</definedName>
    <definedName name="_xlnm._FilterDatabase" localSheetId="6" hidden="1">'c1 - Elektroinstalace'!$C$91:$K$144</definedName>
    <definedName name="_xlnm.Print_Area" localSheetId="6">'c1 - Elektroinstalace'!$C$4:$J$41,'c1 - Elektroinstalace'!$C$77:$K$144</definedName>
    <definedName name="_xlnm.Print_Titles" localSheetId="6">'c1 - Elektroinstalace'!$91:$91</definedName>
  </definedNames>
  <calcPr/>
</workbook>
</file>

<file path=xl/calcChain.xml><?xml version="1.0" encoding="utf-8"?>
<calcChain xmlns="http://schemas.openxmlformats.org/spreadsheetml/2006/main">
  <c i="7" l="1" r="J39"/>
  <c r="J38"/>
  <c i="1" r="AY63"/>
  <c i="7" r="J37"/>
  <c i="1" r="AX63"/>
  <c i="7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T98"/>
  <c r="R99"/>
  <c r="R98"/>
  <c r="P99"/>
  <c r="P98"/>
  <c r="BI95"/>
  <c r="BH95"/>
  <c r="BG95"/>
  <c r="BF95"/>
  <c r="T95"/>
  <c r="T94"/>
  <c r="R95"/>
  <c r="R94"/>
  <c r="P95"/>
  <c r="P94"/>
  <c r="J88"/>
  <c r="F88"/>
  <c r="F86"/>
  <c r="E84"/>
  <c r="J58"/>
  <c r="F58"/>
  <c r="F56"/>
  <c r="E54"/>
  <c r="J26"/>
  <c r="E26"/>
  <c r="J59"/>
  <c r="J25"/>
  <c r="J20"/>
  <c r="E20"/>
  <c r="F89"/>
  <c r="J19"/>
  <c r="J14"/>
  <c r="J86"/>
  <c r="E7"/>
  <c r="E50"/>
  <c i="6" r="J37"/>
  <c r="J36"/>
  <c i="1" r="AY62"/>
  <c i="6" r="J35"/>
  <c i="1" r="AX62"/>
  <c i="6"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T138"/>
  <c r="R139"/>
  <c r="R138"/>
  <c r="P139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T93"/>
  <c r="R94"/>
  <c r="R93"/>
  <c r="P94"/>
  <c r="P93"/>
  <c r="J87"/>
  <c r="F87"/>
  <c r="F85"/>
  <c r="E83"/>
  <c r="J54"/>
  <c r="F54"/>
  <c r="F52"/>
  <c r="E50"/>
  <c r="J24"/>
  <c r="E24"/>
  <c r="J55"/>
  <c r="J23"/>
  <c r="J18"/>
  <c r="E18"/>
  <c r="F88"/>
  <c r="J17"/>
  <c r="J12"/>
  <c r="J85"/>
  <c r="E7"/>
  <c r="E48"/>
  <c i="5" r="J39"/>
  <c r="J38"/>
  <c i="1" r="AY60"/>
  <c i="5" r="J37"/>
  <c i="1" r="AX60"/>
  <c i="5"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8"/>
  <c r="F58"/>
  <c r="F56"/>
  <c r="E54"/>
  <c r="J26"/>
  <c r="E26"/>
  <c r="J59"/>
  <c r="J25"/>
  <c r="J20"/>
  <c r="E20"/>
  <c r="F86"/>
  <c r="J19"/>
  <c r="J14"/>
  <c r="J83"/>
  <c r="E7"/>
  <c r="E50"/>
  <c i="4" r="J37"/>
  <c r="J36"/>
  <c i="1" r="AY59"/>
  <c i="4" r="J35"/>
  <c i="1" r="AX59"/>
  <c i="4" r="BI265"/>
  <c r="BH265"/>
  <c r="BG265"/>
  <c r="BF265"/>
  <c r="T265"/>
  <c r="T264"/>
  <c r="R265"/>
  <c r="R264"/>
  <c r="P265"/>
  <c r="P264"/>
  <c r="BI262"/>
  <c r="BH262"/>
  <c r="BG262"/>
  <c r="BF262"/>
  <c r="T262"/>
  <c r="R262"/>
  <c r="P262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J90"/>
  <c r="F90"/>
  <c r="F88"/>
  <c r="E86"/>
  <c r="J54"/>
  <c r="F54"/>
  <c r="F52"/>
  <c r="E50"/>
  <c r="J24"/>
  <c r="E24"/>
  <c r="J55"/>
  <c r="J23"/>
  <c r="J18"/>
  <c r="E18"/>
  <c r="F91"/>
  <c r="J17"/>
  <c r="J12"/>
  <c r="J88"/>
  <c r="E7"/>
  <c r="E48"/>
  <c i="3" r="J39"/>
  <c r="J38"/>
  <c i="1" r="AY57"/>
  <c i="3" r="J37"/>
  <c i="1" r="AX57"/>
  <c i="3"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59"/>
  <c r="J19"/>
  <c r="J14"/>
  <c r="J83"/>
  <c r="E7"/>
  <c r="E50"/>
  <c i="2" r="J125"/>
  <c r="J37"/>
  <c r="J36"/>
  <c i="1" r="AY56"/>
  <c i="2" r="J35"/>
  <c i="1" r="AX56"/>
  <c i="2" r="J6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52"/>
  <c r="E7"/>
  <c r="E75"/>
  <c i="1" r="L50"/>
  <c r="AM50"/>
  <c r="AM49"/>
  <c r="L49"/>
  <c r="AM47"/>
  <c r="L47"/>
  <c r="L45"/>
  <c r="L44"/>
  <c i="2" r="J104"/>
  <c r="J97"/>
  <c r="BK113"/>
  <c r="BK99"/>
  <c i="3" r="BK99"/>
  <c r="BK113"/>
  <c r="BK117"/>
  <c r="J107"/>
  <c r="J128"/>
  <c i="4" r="BK190"/>
  <c r="BK160"/>
  <c r="BK257"/>
  <c r="BK211"/>
  <c r="BK166"/>
  <c r="BK242"/>
  <c r="BK198"/>
  <c r="BK121"/>
  <c r="J230"/>
  <c r="BK108"/>
  <c r="J203"/>
  <c r="J101"/>
  <c r="BK201"/>
  <c r="BK110"/>
  <c r="BK112"/>
  <c r="BK147"/>
  <c r="J105"/>
  <c i="5" r="BK105"/>
  <c r="BK111"/>
  <c i="6" r="BK102"/>
  <c r="J160"/>
  <c r="J94"/>
  <c r="J173"/>
  <c r="BK118"/>
  <c r="BK171"/>
  <c r="J165"/>
  <c r="J206"/>
  <c r="J121"/>
  <c r="J201"/>
  <c r="BK113"/>
  <c i="7" r="J135"/>
  <c r="J102"/>
  <c r="J127"/>
  <c r="BK109"/>
  <c r="BK143"/>
  <c r="J129"/>
  <c i="2" r="BK111"/>
  <c r="J113"/>
  <c i="1" r="AS55"/>
  <c i="2" r="J88"/>
  <c i="3" r="J125"/>
  <c r="J111"/>
  <c r="BK114"/>
  <c r="BK127"/>
  <c r="J116"/>
  <c r="J94"/>
  <c i="4" r="BK194"/>
  <c r="J169"/>
  <c r="BK131"/>
  <c r="J242"/>
  <c r="J209"/>
  <c r="J175"/>
  <c r="J117"/>
  <c r="BK179"/>
  <c r="J97"/>
  <c r="J188"/>
  <c r="J257"/>
  <c r="J139"/>
  <c r="J233"/>
  <c r="BK153"/>
  <c r="BK175"/>
  <c r="BK164"/>
  <c r="BK114"/>
  <c i="5" r="BK94"/>
  <c r="BK96"/>
  <c r="J99"/>
  <c i="6" r="BK196"/>
  <c r="J136"/>
  <c r="J196"/>
  <c r="BK165"/>
  <c r="BK126"/>
  <c r="BK183"/>
  <c r="BK148"/>
  <c r="BK131"/>
  <c r="J188"/>
  <c r="J139"/>
  <c r="BK153"/>
  <c r="J183"/>
  <c r="J111"/>
  <c i="7" r="BK124"/>
  <c r="J95"/>
  <c r="BK127"/>
  <c r="J106"/>
  <c r="BK116"/>
  <c r="BK130"/>
  <c i="2" r="BK106"/>
  <c r="BK88"/>
  <c r="J121"/>
  <c r="BK97"/>
  <c i="3" r="BK120"/>
  <c r="J99"/>
  <c r="BK96"/>
  <c r="BK116"/>
  <c r="J103"/>
  <c i="4" r="BK223"/>
  <c r="J184"/>
  <c r="BK141"/>
  <c r="BK247"/>
  <c r="J194"/>
  <c r="J160"/>
  <c r="BK235"/>
  <c r="BK157"/>
  <c r="J252"/>
  <c r="BK167"/>
  <c r="J201"/>
  <c r="J247"/>
  <c r="J135"/>
  <c r="BK124"/>
  <c r="BK221"/>
  <c r="J131"/>
  <c i="5" r="J94"/>
  <c r="J96"/>
  <c i="6" r="J181"/>
  <c r="J129"/>
  <c r="J171"/>
  <c r="J203"/>
  <c r="J156"/>
  <c r="BK146"/>
  <c r="BK201"/>
  <c r="J146"/>
  <c r="J118"/>
  <c r="BK151"/>
  <c i="7" r="J112"/>
  <c r="BK118"/>
  <c r="J137"/>
  <c r="BK120"/>
  <c r="BK135"/>
  <c i="2" r="BK94"/>
  <c r="BK109"/>
  <c r="J106"/>
  <c i="3" r="BK128"/>
  <c r="J122"/>
  <c r="J127"/>
  <c r="BK103"/>
  <c r="BK122"/>
  <c r="BK124"/>
  <c i="4" r="J211"/>
  <c r="BK186"/>
  <c r="BK151"/>
  <c r="J108"/>
  <c r="J216"/>
  <c r="J179"/>
  <c r="BK126"/>
  <c r="BK233"/>
  <c r="J186"/>
  <c r="J112"/>
  <c r="BK207"/>
  <c r="BK139"/>
  <c r="BK209"/>
  <c r="BK237"/>
  <c r="J147"/>
  <c r="J190"/>
  <c r="J265"/>
  <c r="J155"/>
  <c r="BK97"/>
  <c i="5" r="J106"/>
  <c r="J103"/>
  <c i="6" r="J169"/>
  <c r="J126"/>
  <c r="BK185"/>
  <c r="J133"/>
  <c r="J102"/>
  <c r="BK162"/>
  <c r="J157"/>
  <c r="BK209"/>
  <c r="BK156"/>
  <c r="J154"/>
  <c r="BK177"/>
  <c r="BK106"/>
  <c i="7" r="J132"/>
  <c r="BK126"/>
  <c r="BK138"/>
  <c r="BK129"/>
  <c r="J133"/>
  <c i="2" r="J99"/>
  <c r="BK118"/>
  <c r="J109"/>
  <c r="J94"/>
  <c i="3" r="J92"/>
  <c r="BK92"/>
  <c r="J124"/>
  <c r="J113"/>
  <c r="J96"/>
  <c r="J105"/>
  <c i="4" r="J198"/>
  <c r="BK172"/>
  <c r="J124"/>
  <c r="J255"/>
  <c r="BK205"/>
  <c r="BK137"/>
  <c r="BK101"/>
  <c r="BK216"/>
  <c r="BK134"/>
  <c r="BK99"/>
  <c r="J196"/>
  <c r="BK262"/>
  <c r="J141"/>
  <c r="J262"/>
  <c r="J172"/>
  <c r="BK196"/>
  <c r="BK265"/>
  <c r="J170"/>
  <c r="BK135"/>
  <c i="5" r="J105"/>
  <c r="J110"/>
  <c r="BK110"/>
  <c i="6" r="BK188"/>
  <c r="J153"/>
  <c r="BK206"/>
  <c r="BK160"/>
  <c r="J131"/>
  <c r="J185"/>
  <c r="BK181"/>
  <c r="BK111"/>
  <c r="J162"/>
  <c r="BK159"/>
  <c r="BK109"/>
  <c r="J159"/>
  <c r="J104"/>
  <c i="7" r="J118"/>
  <c r="J109"/>
  <c r="J139"/>
  <c r="BK102"/>
  <c r="BK141"/>
  <c i="2" r="BK101"/>
  <c r="J111"/>
  <c r="J116"/>
  <c r="J101"/>
  <c i="1" r="AS61"/>
  <c i="3" r="J119"/>
  <c r="BK111"/>
  <c r="J130"/>
  <c r="BK119"/>
  <c r="J114"/>
  <c i="4" r="J205"/>
  <c r="BK177"/>
  <c r="J119"/>
  <c r="J223"/>
  <c r="BK188"/>
  <c r="J134"/>
  <c r="BK255"/>
  <c r="BK203"/>
  <c r="J153"/>
  <c r="J235"/>
  <c r="J177"/>
  <c r="J239"/>
  <c r="BK184"/>
  <c r="J99"/>
  <c r="J207"/>
  <c r="J213"/>
  <c r="BK128"/>
  <c r="J250"/>
  <c r="J144"/>
  <c i="5" r="J111"/>
  <c r="BK99"/>
  <c r="BK92"/>
  <c r="J92"/>
  <c i="6" r="BK175"/>
  <c r="J109"/>
  <c r="BK179"/>
  <c r="BK157"/>
  <c r="BK194"/>
  <c r="BK154"/>
  <c r="BK133"/>
  <c r="J209"/>
  <c r="J113"/>
  <c r="J148"/>
  <c r="J191"/>
  <c r="J107"/>
  <c i="7" r="J130"/>
  <c r="BK99"/>
  <c r="J99"/>
  <c r="BK133"/>
  <c r="J124"/>
  <c r="BK137"/>
  <c r="J116"/>
  <c i="2" r="BK121"/>
  <c r="BK90"/>
  <c r="BK123"/>
  <c r="BK104"/>
  <c i="1" r="AS58"/>
  <c i="3" r="BK130"/>
  <c r="J109"/>
  <c r="BK109"/>
  <c r="BK94"/>
  <c i="4" r="BK239"/>
  <c r="BK192"/>
  <c r="J166"/>
  <c r="J110"/>
  <c r="BK213"/>
  <c r="J151"/>
  <c r="BK105"/>
  <c r="BK228"/>
  <c r="J128"/>
  <c r="J219"/>
  <c r="BK144"/>
  <c r="BK226"/>
  <c r="BK119"/>
  <c r="BK219"/>
  <c r="J114"/>
  <c r="J157"/>
  <c r="J237"/>
  <c r="J137"/>
  <c i="5" r="J113"/>
  <c r="BK108"/>
  <c r="BK103"/>
  <c i="6" r="J194"/>
  <c r="J167"/>
  <c r="BK104"/>
  <c r="J177"/>
  <c r="J143"/>
  <c r="J106"/>
  <c r="J175"/>
  <c r="BK136"/>
  <c r="BK107"/>
  <c r="BK167"/>
  <c r="BK169"/>
  <c r="BK139"/>
  <c r="BK173"/>
  <c r="BK94"/>
  <c i="7" r="J120"/>
  <c r="BK132"/>
  <c r="J126"/>
  <c r="BK112"/>
  <c r="BK95"/>
  <c r="J143"/>
  <c r="J104"/>
  <c i="2" r="J123"/>
  <c r="BK116"/>
  <c r="J118"/>
  <c r="J90"/>
  <c i="3" r="BK125"/>
  <c r="J117"/>
  <c r="BK105"/>
  <c r="J120"/>
  <c r="BK107"/>
  <c i="4" r="BK230"/>
  <c r="J167"/>
  <c r="BK117"/>
  <c r="J228"/>
  <c r="BK181"/>
  <c r="J121"/>
  <c r="J221"/>
  <c r="J164"/>
  <c r="BK250"/>
  <c r="J181"/>
  <c r="BK252"/>
  <c r="J192"/>
  <c r="J226"/>
  <c r="BK155"/>
  <c r="BK170"/>
  <c r="BK169"/>
  <c r="J126"/>
  <c i="5" r="BK113"/>
  <c r="J108"/>
  <c r="BK106"/>
  <c i="6" r="BK199"/>
  <c r="BK143"/>
  <c r="BK203"/>
  <c r="J151"/>
  <c r="J199"/>
  <c r="BK99"/>
  <c r="J99"/>
  <c r="J179"/>
  <c r="BK191"/>
  <c r="BK121"/>
  <c r="BK129"/>
  <c i="7" r="BK139"/>
  <c r="BK104"/>
  <c r="J141"/>
  <c r="BK122"/>
  <c r="BK106"/>
  <c r="J138"/>
  <c r="J122"/>
  <c i="2" l="1" r="BK87"/>
  <c r="J87"/>
  <c r="J61"/>
  <c r="BK115"/>
  <c r="J115"/>
  <c r="J64"/>
  <c i="3" r="P91"/>
  <c r="P90"/>
  <c i="4" r="R104"/>
  <c r="P136"/>
  <c r="BK150"/>
  <c r="T163"/>
  <c r="R200"/>
  <c r="P241"/>
  <c i="5" r="BK102"/>
  <c r="J102"/>
  <c r="J67"/>
  <c i="2" r="T87"/>
  <c r="T86"/>
  <c r="T115"/>
  <c i="3" r="R102"/>
  <c r="R101"/>
  <c i="4" r="T104"/>
  <c r="R136"/>
  <c r="R150"/>
  <c r="R163"/>
  <c r="R174"/>
  <c r="P225"/>
  <c i="6" r="R108"/>
  <c r="R164"/>
  <c i="2" r="T93"/>
  <c r="T92"/>
  <c r="T85"/>
  <c i="3" r="P102"/>
  <c r="P101"/>
  <c r="P89"/>
  <c i="1" r="AU57"/>
  <c i="6" r="P98"/>
  <c r="BK128"/>
  <c r="J128"/>
  <c r="J64"/>
  <c r="BK150"/>
  <c r="J150"/>
  <c r="J68"/>
  <c r="P187"/>
  <c i="2" r="R93"/>
  <c i="3" r="T91"/>
  <c r="T90"/>
  <c i="4" r="BK96"/>
  <c r="J96"/>
  <c r="J61"/>
  <c r="BK123"/>
  <c r="J123"/>
  <c r="J63"/>
  <c r="T123"/>
  <c r="T174"/>
  <c r="R225"/>
  <c i="5" r="BK91"/>
  <c r="BK90"/>
  <c r="T91"/>
  <c r="T90"/>
  <c i="6" r="BK98"/>
  <c r="J98"/>
  <c r="J62"/>
  <c r="P108"/>
  <c r="T128"/>
  <c r="BK142"/>
  <c r="J142"/>
  <c r="J67"/>
  <c r="R142"/>
  <c r="P150"/>
  <c r="T150"/>
  <c r="R187"/>
  <c r="P205"/>
  <c i="7" r="BK101"/>
  <c r="J101"/>
  <c r="J67"/>
  <c r="R101"/>
  <c r="R93"/>
  <c r="R92"/>
  <c r="BK115"/>
  <c r="J115"/>
  <c r="J70"/>
  <c i="2" r="R87"/>
  <c r="R86"/>
  <c r="R115"/>
  <c i="3" r="BK102"/>
  <c r="BK101"/>
  <c r="J101"/>
  <c r="J66"/>
  <c i="4" r="P96"/>
  <c r="T96"/>
  <c r="R123"/>
  <c r="BK174"/>
  <c r="J174"/>
  <c r="J70"/>
  <c r="BK200"/>
  <c r="J200"/>
  <c r="J71"/>
  <c r="BK241"/>
  <c r="J241"/>
  <c r="J73"/>
  <c i="5" r="P102"/>
  <c r="P101"/>
  <c i="6" r="R98"/>
  <c r="P128"/>
  <c r="P164"/>
  <c r="R205"/>
  <c i="7" r="P115"/>
  <c r="P114"/>
  <c i="2" r="BK93"/>
  <c r="J93"/>
  <c r="J63"/>
  <c i="3" r="BK91"/>
  <c r="J91"/>
  <c r="J65"/>
  <c i="4" r="R96"/>
  <c r="R95"/>
  <c r="P123"/>
  <c r="P150"/>
  <c r="BK163"/>
  <c r="J163"/>
  <c r="J69"/>
  <c r="T200"/>
  <c r="T241"/>
  <c i="5" r="R102"/>
  <c r="R101"/>
  <c i="6" r="BK108"/>
  <c r="J108"/>
  <c r="J63"/>
  <c r="R128"/>
  <c r="P142"/>
  <c r="P141"/>
  <c r="T142"/>
  <c r="BK164"/>
  <c r="J164"/>
  <c r="J69"/>
  <c r="BK187"/>
  <c r="J187"/>
  <c r="J70"/>
  <c r="BK205"/>
  <c r="J205"/>
  <c r="J71"/>
  <c r="T205"/>
  <c i="7" r="P101"/>
  <c r="P93"/>
  <c r="P92"/>
  <c i="1" r="AU63"/>
  <c i="7" r="T101"/>
  <c r="T93"/>
  <c r="T92"/>
  <c i="2" r="P93"/>
  <c i="3" r="T102"/>
  <c r="T101"/>
  <c r="T89"/>
  <c i="4" r="P104"/>
  <c r="BK136"/>
  <c r="J136"/>
  <c r="J64"/>
  <c r="P174"/>
  <c r="BK225"/>
  <c r="J225"/>
  <c r="J72"/>
  <c r="R241"/>
  <c i="5" r="T102"/>
  <c r="T101"/>
  <c r="T89"/>
  <c i="6" r="T98"/>
  <c r="T164"/>
  <c i="7" r="R115"/>
  <c r="R114"/>
  <c i="2" r="P87"/>
  <c r="P86"/>
  <c r="P115"/>
  <c i="3" r="R91"/>
  <c r="R90"/>
  <c i="4" r="BK104"/>
  <c r="J104"/>
  <c r="J62"/>
  <c r="T136"/>
  <c r="T150"/>
  <c r="P163"/>
  <c r="P200"/>
  <c r="T225"/>
  <c i="5" r="P91"/>
  <c r="P90"/>
  <c r="R91"/>
  <c r="R90"/>
  <c i="6" r="T108"/>
  <c r="R150"/>
  <c r="T187"/>
  <c i="7" r="T115"/>
  <c r="T114"/>
  <c i="4" r="BK264"/>
  <c r="J264"/>
  <c r="J74"/>
  <c i="6" r="BK93"/>
  <c r="J93"/>
  <c r="J61"/>
  <c i="4" r="BK146"/>
  <c r="J146"/>
  <c r="J65"/>
  <c i="7" r="BK98"/>
  <c r="J98"/>
  <c r="J66"/>
  <c r="BK111"/>
  <c r="J111"/>
  <c r="J68"/>
  <c i="4" r="BK159"/>
  <c r="J159"/>
  <c r="J68"/>
  <c i="6" r="BK138"/>
  <c r="J138"/>
  <c r="J65"/>
  <c i="7" r="BK94"/>
  <c r="J94"/>
  <c r="J65"/>
  <c r="E80"/>
  <c r="BE112"/>
  <c r="BE118"/>
  <c r="BE132"/>
  <c r="BE143"/>
  <c r="F59"/>
  <c r="BE99"/>
  <c r="J56"/>
  <c i="6" r="BK141"/>
  <c r="J141"/>
  <c r="J66"/>
  <c i="7" r="BE104"/>
  <c r="BE139"/>
  <c r="BE141"/>
  <c r="J89"/>
  <c r="BE120"/>
  <c r="BE102"/>
  <c r="BE116"/>
  <c r="BE95"/>
  <c r="BE124"/>
  <c r="BE129"/>
  <c r="BE130"/>
  <c r="BE135"/>
  <c r="BE137"/>
  <c r="BE106"/>
  <c r="BE109"/>
  <c r="BE122"/>
  <c r="BE126"/>
  <c r="BE127"/>
  <c r="BE133"/>
  <c r="BE138"/>
  <c i="6" r="E81"/>
  <c r="BE121"/>
  <c r="BE126"/>
  <c r="BE136"/>
  <c r="BE148"/>
  <c r="BE160"/>
  <c r="BE171"/>
  <c r="BE185"/>
  <c r="J88"/>
  <c r="BE102"/>
  <c r="BE104"/>
  <c r="BE106"/>
  <c r="BE107"/>
  <c r="BE131"/>
  <c r="BE133"/>
  <c r="BE165"/>
  <c i="5" r="J91"/>
  <c r="J65"/>
  <c r="BK101"/>
  <c r="J101"/>
  <c r="J66"/>
  <c i="6" r="J52"/>
  <c r="BE94"/>
  <c r="BE99"/>
  <c r="BE151"/>
  <c r="BE153"/>
  <c r="BE154"/>
  <c r="BE183"/>
  <c r="BE194"/>
  <c r="BE196"/>
  <c r="BE206"/>
  <c r="BE209"/>
  <c r="F55"/>
  <c r="BE139"/>
  <c r="BE169"/>
  <c r="BE175"/>
  <c r="BE191"/>
  <c i="5" r="J90"/>
  <c r="J64"/>
  <c i="6" r="BE118"/>
  <c r="BE143"/>
  <c r="BE146"/>
  <c r="BE157"/>
  <c r="BE159"/>
  <c r="BE167"/>
  <c r="BE179"/>
  <c r="BE181"/>
  <c r="BE109"/>
  <c r="BE111"/>
  <c r="BE113"/>
  <c r="BE129"/>
  <c r="BE156"/>
  <c r="BE162"/>
  <c r="BE188"/>
  <c r="BE199"/>
  <c r="BE177"/>
  <c r="BE201"/>
  <c r="BE203"/>
  <c r="BE173"/>
  <c i="4" r="J150"/>
  <c r="J67"/>
  <c i="5" r="F59"/>
  <c r="BE92"/>
  <c r="BE103"/>
  <c r="J56"/>
  <c r="E77"/>
  <c r="BE94"/>
  <c r="BE113"/>
  <c r="J86"/>
  <c r="BE106"/>
  <c r="BE111"/>
  <c r="BE99"/>
  <c r="BE105"/>
  <c r="BE96"/>
  <c r="BE108"/>
  <c r="BE110"/>
  <c i="4" r="E84"/>
  <c r="BE110"/>
  <c r="BE139"/>
  <c r="BE160"/>
  <c r="BE179"/>
  <c r="BE201"/>
  <c r="BE233"/>
  <c r="BE265"/>
  <c i="3" r="J102"/>
  <c r="J67"/>
  <c i="4" r="F55"/>
  <c r="J91"/>
  <c r="BE99"/>
  <c r="BE108"/>
  <c r="BE134"/>
  <c r="BE166"/>
  <c r="BE167"/>
  <c r="BE239"/>
  <c r="J52"/>
  <c r="BE97"/>
  <c r="BE131"/>
  <c r="BE137"/>
  <c r="BE141"/>
  <c r="BE164"/>
  <c r="BE169"/>
  <c r="BE184"/>
  <c r="BE186"/>
  <c r="BE211"/>
  <c r="BE213"/>
  <c r="BE216"/>
  <c r="BE223"/>
  <c r="BE230"/>
  <c r="BE121"/>
  <c r="BE155"/>
  <c r="BE157"/>
  <c r="BE181"/>
  <c r="BE207"/>
  <c r="BE228"/>
  <c r="BE235"/>
  <c r="BE250"/>
  <c r="BE255"/>
  <c r="BE117"/>
  <c r="BE124"/>
  <c r="BE135"/>
  <c r="BE172"/>
  <c r="BE175"/>
  <c r="BE194"/>
  <c r="BE198"/>
  <c r="BE203"/>
  <c r="BE205"/>
  <c r="BE247"/>
  <c r="BE257"/>
  <c r="BE262"/>
  <c r="BE105"/>
  <c r="BE119"/>
  <c r="BE126"/>
  <c r="BE151"/>
  <c r="BE170"/>
  <c r="BE177"/>
  <c r="BE188"/>
  <c r="BE190"/>
  <c r="BE192"/>
  <c r="BE196"/>
  <c r="BE226"/>
  <c r="BE112"/>
  <c r="BE114"/>
  <c r="BE128"/>
  <c r="BE144"/>
  <c r="BE147"/>
  <c r="BE153"/>
  <c r="BE252"/>
  <c r="BE101"/>
  <c r="BE209"/>
  <c r="BE219"/>
  <c r="BE221"/>
  <c r="BE237"/>
  <c r="BE242"/>
  <c i="3" r="J56"/>
  <c r="E77"/>
  <c r="BE109"/>
  <c r="BE111"/>
  <c r="BE116"/>
  <c r="BE117"/>
  <c r="BE119"/>
  <c r="BE120"/>
  <c r="J59"/>
  <c r="F86"/>
  <c i="2" r="BK92"/>
  <c r="J92"/>
  <c r="J62"/>
  <c i="3" r="BE96"/>
  <c r="BE124"/>
  <c r="BE92"/>
  <c r="BE105"/>
  <c r="BE107"/>
  <c r="BE114"/>
  <c r="BE125"/>
  <c r="BE127"/>
  <c r="BE99"/>
  <c r="BE103"/>
  <c r="BE94"/>
  <c r="BE113"/>
  <c r="BE122"/>
  <c r="BE128"/>
  <c r="BE130"/>
  <c i="2" r="F55"/>
  <c r="BE88"/>
  <c r="BE101"/>
  <c r="BE106"/>
  <c r="E48"/>
  <c r="BE90"/>
  <c r="BE97"/>
  <c r="BE123"/>
  <c r="J79"/>
  <c r="BE99"/>
  <c r="BE111"/>
  <c r="J55"/>
  <c r="BE109"/>
  <c r="BE94"/>
  <c r="BE116"/>
  <c r="BE121"/>
  <c r="BE104"/>
  <c r="BE113"/>
  <c r="BE118"/>
  <c i="3" r="F39"/>
  <c i="1" r="BD57"/>
  <c i="5" r="F39"/>
  <c i="1" r="BD60"/>
  <c i="5" r="F38"/>
  <c i="1" r="BC60"/>
  <c i="6" r="F35"/>
  <c i="1" r="BB62"/>
  <c i="3" r="F38"/>
  <c i="1" r="BC57"/>
  <c i="4" r="J34"/>
  <c i="1" r="AW59"/>
  <c i="7" r="F39"/>
  <c i="1" r="BD63"/>
  <c r="AS54"/>
  <c i="3" r="J36"/>
  <c i="1" r="AW57"/>
  <c i="4" r="F34"/>
  <c i="1" r="BA59"/>
  <c i="7" r="F37"/>
  <c i="1" r="BB63"/>
  <c i="2" r="J34"/>
  <c i="1" r="AW56"/>
  <c i="4" r="F37"/>
  <c i="1" r="BD59"/>
  <c i="6" r="F37"/>
  <c i="1" r="BD62"/>
  <c i="2" r="F34"/>
  <c i="1" r="BA56"/>
  <c i="3" r="F37"/>
  <c i="1" r="BB57"/>
  <c i="5" r="F37"/>
  <c i="1" r="BB60"/>
  <c i="6" r="J34"/>
  <c i="1" r="AW62"/>
  <c i="7" r="J36"/>
  <c i="1" r="AW63"/>
  <c i="2" r="F36"/>
  <c i="1" r="BC56"/>
  <c i="3" r="F36"/>
  <c i="1" r="BA57"/>
  <c i="5" r="J36"/>
  <c i="1" r="AW60"/>
  <c i="5" r="F36"/>
  <c i="1" r="BA60"/>
  <c i="6" r="F34"/>
  <c i="1" r="BA62"/>
  <c i="7" r="F38"/>
  <c i="1" r="BC63"/>
  <c i="2" r="F37"/>
  <c i="1" r="BD56"/>
  <c i="4" r="F36"/>
  <c i="1" r="BC59"/>
  <c i="7" r="F36"/>
  <c i="1" r="BA63"/>
  <c i="2" r="F35"/>
  <c i="1" r="BB56"/>
  <c i="4" r="F35"/>
  <c i="1" r="BB59"/>
  <c i="6" r="F36"/>
  <c i="1" r="BC62"/>
  <c i="4" l="1" r="T149"/>
  <c r="T94"/>
  <c i="6" r="R92"/>
  <c i="4" r="T95"/>
  <c i="2" r="R92"/>
  <c r="R85"/>
  <c i="4" r="R149"/>
  <c r="R94"/>
  <c i="6" r="T92"/>
  <c i="4" r="P149"/>
  <c i="6" r="R141"/>
  <c i="2" r="P92"/>
  <c r="P85"/>
  <c i="1" r="AU56"/>
  <c i="5" r="R89"/>
  <c i="6" r="T141"/>
  <c i="5" r="P89"/>
  <c i="1" r="AU60"/>
  <c i="4" r="P95"/>
  <c r="P94"/>
  <c i="1" r="AU59"/>
  <c i="6" r="P92"/>
  <c r="P91"/>
  <c i="1" r="AU62"/>
  <c i="3" r="R89"/>
  <c i="4" r="BK149"/>
  <c r="J149"/>
  <c r="J66"/>
  <c i="2" r="BK86"/>
  <c r="J86"/>
  <c r="J60"/>
  <c i="3" r="BK90"/>
  <c r="J90"/>
  <c r="J64"/>
  <c i="7" r="BK93"/>
  <c i="4" r="BK95"/>
  <c r="J95"/>
  <c r="J60"/>
  <c i="6" r="BK92"/>
  <c r="J92"/>
  <c r="J60"/>
  <c i="7" r="BK114"/>
  <c r="J114"/>
  <c r="J69"/>
  <c i="5" r="BK89"/>
  <c r="J89"/>
  <c r="J63"/>
  <c i="2" r="BK85"/>
  <c r="J85"/>
  <c r="J33"/>
  <c i="1" r="AV56"/>
  <c r="AT56"/>
  <c r="BD58"/>
  <c i="6" r="F33"/>
  <c i="1" r="AZ62"/>
  <c r="BB55"/>
  <c i="4" r="F33"/>
  <c i="1" r="AZ59"/>
  <c r="AU61"/>
  <c i="2" r="F33"/>
  <c i="1" r="AZ56"/>
  <c r="BA58"/>
  <c r="AW58"/>
  <c i="5" r="F35"/>
  <c i="1" r="AZ60"/>
  <c r="BB61"/>
  <c r="AX61"/>
  <c r="BC55"/>
  <c i="5" r="J35"/>
  <c i="1" r="AV60"/>
  <c r="AT60"/>
  <c i="7" r="J35"/>
  <c i="1" r="AV63"/>
  <c r="AT63"/>
  <c r="BD55"/>
  <c i="4" r="J33"/>
  <c i="1" r="AV59"/>
  <c r="AT59"/>
  <c r="AU55"/>
  <c r="BC58"/>
  <c r="AY58"/>
  <c r="BB58"/>
  <c r="AX58"/>
  <c i="6" r="J33"/>
  <c i="1" r="AV62"/>
  <c r="AT62"/>
  <c i="2" r="J30"/>
  <c i="1" r="AG56"/>
  <c i="3" r="F35"/>
  <c i="1" r="AZ57"/>
  <c r="BC61"/>
  <c r="AY61"/>
  <c r="BA61"/>
  <c r="AW61"/>
  <c r="BA55"/>
  <c r="AW55"/>
  <c i="3" r="J35"/>
  <c i="1" r="AV57"/>
  <c r="AT57"/>
  <c r="BD61"/>
  <c i="7" r="F35"/>
  <c i="1" r="AZ63"/>
  <c i="7" l="1" r="BK92"/>
  <c r="J92"/>
  <c i="6" r="T91"/>
  <c r="R91"/>
  <c r="BK91"/>
  <c r="J91"/>
  <c r="J59"/>
  <c i="4" r="BK94"/>
  <c r="J94"/>
  <c r="J59"/>
  <c i="7" r="J93"/>
  <c r="J64"/>
  <c i="3" r="BK89"/>
  <c r="J89"/>
  <c i="1" r="AN56"/>
  <c i="2" r="J59"/>
  <c r="J39"/>
  <c i="7" r="J32"/>
  <c i="1" r="AG63"/>
  <c i="3" r="J32"/>
  <c i="1" r="AG57"/>
  <c r="AG55"/>
  <c r="AZ55"/>
  <c r="AZ61"/>
  <c r="AV61"/>
  <c r="AT61"/>
  <c i="5" r="J32"/>
  <c i="1" r="AG60"/>
  <c r="BA54"/>
  <c r="W30"/>
  <c r="AU58"/>
  <c r="AZ58"/>
  <c r="AV58"/>
  <c r="AT58"/>
  <c r="BC54"/>
  <c r="W32"/>
  <c r="BD54"/>
  <c r="W33"/>
  <c r="BB54"/>
  <c r="W31"/>
  <c r="AX55"/>
  <c r="AY55"/>
  <c i="6" r="J30"/>
  <c i="1" r="AG62"/>
  <c r="AG61"/>
  <c i="3" l="1" r="J41"/>
  <c i="7" r="J41"/>
  <c i="3" r="J63"/>
  <c i="7" r="J63"/>
  <c i="6" r="J39"/>
  <c i="1" r="AN62"/>
  <c i="5" r="J41"/>
  <c i="1" r="AN60"/>
  <c r="AN61"/>
  <c r="AN63"/>
  <c r="AU54"/>
  <c r="AN57"/>
  <c i="4" r="J30"/>
  <c i="1" r="AG59"/>
  <c r="AN59"/>
  <c r="AX54"/>
  <c r="AY54"/>
  <c r="AZ54"/>
  <c r="AV54"/>
  <c r="AK29"/>
  <c r="AV55"/>
  <c r="AT55"/>
  <c r="AN55"/>
  <c r="AW54"/>
  <c r="AK30"/>
  <c i="4" l="1" r="J39"/>
  <c i="1" r="AG58"/>
  <c r="AT54"/>
  <c r="W29"/>
  <c l="1" r="AN58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<sst xmlns="http://schemas.openxmlformats.org/spreadsheetml/2006/main">
  <si>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</si>
  <si>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</si>
  <si>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</si>
  <si>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</si>
  <si>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</si>
  <si>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{905d69db-fd45-465a-9ba7-467c5efe34ec}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</si>
  <si>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</si>
  <si>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</si>
  <si>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</si>
  <si>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</si>
  <si>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</si>
  <si>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</si>
  <si>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</si>
  <si>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</si>
  <si>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</si>
  <si>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</si>
  <si>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</si>
  <si>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Odborné učebny - ZŠ Bílina(stavební práce)</t>
  </si>
  <si>
    <t>KSO:</t>
  </si>
  <si>
    <t/>
  </si>
  <si>
    <t>CC-CZ:</t>
  </si>
  <si>
    <t>Místo:</t>
  </si>
  <si>
    <t>parc.č.: 1785,1783</t>
  </si>
  <si>
    <t>Datum:</t>
  </si>
  <si>
    <t>3. 3. 2025</t>
  </si>
  <si>
    <t>Zadavatel:</t>
  </si>
  <si>
    <t>IČ:</t>
  </si>
  <si>
    <t>002666230</t>
  </si>
  <si>
    <t>město Bílina</t>
  </si>
  <si>
    <t>DIČ:</t>
  </si>
  <si>
    <t>Účastník:</t>
  </si>
  <si>
    <t>Vyplň údaj</t>
  </si>
  <si>
    <t>Projektant:</t>
  </si>
  <si>
    <t>05360889</t>
  </si>
  <si>
    <t>MPtechnik s.r.o.</t>
  </si>
  <si>
    <t xml:space="preserve">CZ05360889    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</si>
  <si>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</si>
  <si>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</si>
  <si>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</si>
  <si>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</si>
  <si>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</si>
  <si>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</si>
  <si>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</si>
  <si>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</si>
  <si>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</si>
  <si>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</si>
  <si>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</si>
  <si>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</si>
  <si>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</si>
  <si>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</si>
  <si>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</si>
  <si>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</si>
  <si>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</si>
  <si>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</si>
  <si>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</si>
  <si>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</si>
  <si>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</si>
  <si>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</si>
  <si>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</si>
  <si>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</si>
  <si>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</si>
  <si>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</si>
  <si>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</si>
  <si>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</si>
  <si>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</si>
  <si>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</si>
  <si>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</si>
  <si>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</si>
  <si>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</si>
  <si>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</si>
  <si>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</si>
  <si>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</si>
  <si>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</si>
  <si>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</si>
  <si>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</si>
  <si>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</si>
  <si>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</si>
  <si>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</si>
  <si>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</si>
  <si>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</si>
  <si>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Učebna informatiky</t>
  </si>
  <si>
    <t>STA</t>
  </si>
  <si>
    <t>1</t>
  </si>
  <si>
    <t>{01978c84-c82e-41e9-ba1b-2262bf5ad9d8}</t>
  </si>
  <si>
    <t>2</t>
  </si>
  <si>
    <t>/</t>
  </si>
  <si>
    <t>Soupis</t>
  </si>
  <si>
    <t>###NOINSERT###</t>
  </si>
  <si>
    <t>a1</t>
  </si>
  <si>
    <t>Elektroinstalace</t>
  </si>
  <si>
    <t>{acfdd293-818f-4539-b74c-76bcc608edb7}</t>
  </si>
  <si>
    <t>b</t>
  </si>
  <si>
    <t>Učebna a kabinet dílen</t>
  </si>
  <si>
    <t>{f388cfaa-9cd8-490a-a040-b232a89a94b3}</t>
  </si>
  <si>
    <t>b1</t>
  </si>
  <si>
    <t>{6a47e90c-fd10-470d-9422-d5555d35fe24}</t>
  </si>
  <si>
    <t>c</t>
  </si>
  <si>
    <t>Učebna výtvarné výchovy</t>
  </si>
  <si>
    <t>{376b44ab-0c5a-494b-86d2-f3970247fd6d}</t>
  </si>
  <si>
    <t>c1</t>
  </si>
  <si>
    <t>{b4ef0c12-587b-42dc-8907-3a134be4e7da}</t>
  </si>
  <si>
    <t>KRYCÍ LIST SOUPISU PRACÍ</t>
  </si>
  <si>
    <t>Objekt:</t>
  </si>
  <si>
    <t>a - Učebna informatiky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</si>
  <si>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</si>
  <si>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</si>
  <si>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</si>
  <si>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</si>
  <si>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</si>
  <si>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</si>
  <si>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</si>
  <si>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</si>
  <si>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</si>
  <si>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</si>
  <si>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</si>
  <si>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</si>
  <si>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</si>
  <si>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</si>
  <si>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</si>
  <si>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</si>
  <si>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</si>
  <si>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</si>
  <si>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</si>
  <si>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</si>
  <si>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</si>
  <si>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</si>
  <si>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</si>
  <si>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</si>
  <si>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</si>
  <si>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</si>
  <si>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</si>
  <si>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</si>
  <si>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10</t>
  </si>
  <si>
    <t>K</t>
  </si>
  <si>
    <t>949101111</t>
  </si>
  <si>
    <t>Lešení pomocné pracovní pro objekty pozemních staveb pro zatížení do 150 kg/m2, o výšce lešeňové podlahy do 1,9 m</t>
  </si>
  <si>
    <t>m2</t>
  </si>
  <si>
    <t>CS ÚRS 2025 01</t>
  </si>
  <si>
    <t>4</t>
  </si>
  <si>
    <t>-1208785195</t>
  </si>
  <si>
    <t>Online PSC</t>
  </si>
  <si>
    <t>https://podminky.urs.cz/item/CS_URS_2025_01/949101111</t>
  </si>
  <si>
    <t>34</t>
  </si>
  <si>
    <t>952901111</t>
  </si>
  <si>
    <t>Vyčištění budov nebo objektů před předáním do užívání budov bytové nebo občanské výstavby, světlé výšky podlaží do 4 m</t>
  </si>
  <si>
    <t>1463371629</t>
  </si>
  <si>
    <t>https://podminky.urs.cz/item/CS_URS_2025_01/952901111</t>
  </si>
  <si>
    <t>PSV</t>
  </si>
  <si>
    <t>Práce a dodávky PSV</t>
  </si>
  <si>
    <t>784</t>
  </si>
  <si>
    <t>Dokončovací práce - malby a tapety</t>
  </si>
  <si>
    <t>784111001</t>
  </si>
  <si>
    <t>Oprášení (ometení) podkladu v místnostech výšky do 3,80 m</t>
  </si>
  <si>
    <t>16</t>
  </si>
  <si>
    <t>787848876</t>
  </si>
  <si>
    <t>https://podminky.urs.cz/item/CS_URS_2025_01/784111001</t>
  </si>
  <si>
    <t>VV</t>
  </si>
  <si>
    <t>35,092*3,674+68,32</t>
  </si>
  <si>
    <t>784171101</t>
  </si>
  <si>
    <t>Zakrytí nemalovaných ploch (materiál ve specifikaci) včetně pozdějšího odkrytí podlah</t>
  </si>
  <si>
    <t>606808532</t>
  </si>
  <si>
    <t>https://podminky.urs.cz/item/CS_URS_2025_01/784171101</t>
  </si>
  <si>
    <t>5</t>
  </si>
  <si>
    <t>M</t>
  </si>
  <si>
    <t>28323156</t>
  </si>
  <si>
    <t>fólie pro malířské potřeby zakrývací tl 41µ 4x5m</t>
  </si>
  <si>
    <t>32</t>
  </si>
  <si>
    <t>2000766839</t>
  </si>
  <si>
    <t>68,32*1,05 'Přepočtené koeficientem množství</t>
  </si>
  <si>
    <t>6</t>
  </si>
  <si>
    <t>784171111</t>
  </si>
  <si>
    <t>Zakrytí nemalovaných ploch (materiál ve specifikaci) včetně pozdějšího odkrytí svislých ploch např. stěn, oken, dveří v místnostech výšky do 3,80</t>
  </si>
  <si>
    <t>-2011018271</t>
  </si>
  <si>
    <t>https://podminky.urs.cz/item/CS_URS_2025_01/784171111</t>
  </si>
  <si>
    <t>1,8*3,2*3+0,9*2</t>
  </si>
  <si>
    <t>7</t>
  </si>
  <si>
    <t>28323153</t>
  </si>
  <si>
    <t>fólie pro malířské potřeby samolepicí 0,5mx100m</t>
  </si>
  <si>
    <t>2034684210</t>
  </si>
  <si>
    <t>19,08*1,05 'Přepočtené koeficientem množství</t>
  </si>
  <si>
    <t>8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</si>
  <si>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</si>
  <si>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</si>
  <si>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-950704481</t>
  </si>
  <si>
    <t>https://podminky.urs.cz/item/CS_URS_2025_01/784171121</t>
  </si>
  <si>
    <t>2+1</t>
  </si>
  <si>
    <t>1799467482</t>
  </si>
  <si>
    <t>3*1,05 'Přepočtené koeficientem množství</t>
  </si>
  <si>
    <t>784181101</t>
  </si>
  <si>
    <t>Penetrace podkladu jednonásobná základní akrylátová bezbarvá v místnostech výšky do 3,80 m</t>
  </si>
  <si>
    <t>-2073528918</t>
  </si>
  <si>
    <t>https://podminky.urs.cz/item/CS_URS_2025_01/784181101</t>
  </si>
  <si>
    <t>3</t>
  </si>
  <si>
    <t>784221101</t>
  </si>
  <si>
    <t>Malby z malířských směsí otěruvzdorných za sucha dvojnásobné, bílé za sucha otěruvzdorné dobře v místnostech výšky do 3,80 m</t>
  </si>
  <si>
    <t>843555392</t>
  </si>
  <si>
    <t>https://podminky.urs.cz/item/CS_URS_2025_01/784221101</t>
  </si>
  <si>
    <t>786</t>
  </si>
  <si>
    <t>Dokončovací práce - čalounické úpravy</t>
  </si>
  <si>
    <t>11</t>
  </si>
  <si>
    <t>786623011R</t>
  </si>
  <si>
    <t>Montáž venkovních žaluzií do okenního nebo dveřního otvoru, ovládaných motorem, upevněných na rám nebo do žaluziově schránky, plochy do 4 m2</t>
  </si>
  <si>
    <t>kus</t>
  </si>
  <si>
    <t>CS ÚRS 2023 01</t>
  </si>
  <si>
    <t>115891298</t>
  </si>
  <si>
    <t>https://podminky.urs.cz/item/CS_URS_2023_01/786623011R</t>
  </si>
  <si>
    <t>63128004</t>
  </si>
  <si>
    <t>roleta látková zipscreen systém box š 100mm ovládaná základním motorem včetně příslušenství plochy do 4,0m2</t>
  </si>
  <si>
    <t>1374760762</t>
  </si>
  <si>
    <t>1,834*2,57*3</t>
  </si>
  <si>
    <t>14,14*1,05 'Přepočtené koeficientem množství</t>
  </si>
  <si>
    <t>30</t>
  </si>
  <si>
    <t>998786101</t>
  </si>
  <si>
    <t>Přesun hmot pro stínění a čalounické úpravy stanovený z hmotnosti přesunovaného materiálu vodorovná dopravní vzdálenost do 50 m základní v objektech výšky (hloubky) do 6 m</t>
  </si>
  <si>
    <t>t</t>
  </si>
  <si>
    <t>796235356</t>
  </si>
  <si>
    <t>https://podminky.urs.cz/item/CS_URS_2025_01/998786101</t>
  </si>
  <si>
    <t>31</t>
  </si>
  <si>
    <t>998786181</t>
  </si>
  <si>
    <t>Přesun hmot pro stínění a čalounické úpravy stanovený z hmotnosti přesunovaného materiálu Příplatek k cenám za přesun prováděný bez použití mechanizace pro jakoukoliv výšku objektu</t>
  </si>
  <si>
    <t>-1086992866</t>
  </si>
  <si>
    <t>https://podminky.urs.cz/item/CS_URS_2023_01/998786181</t>
  </si>
  <si>
    <t>HZS</t>
  </si>
  <si>
    <t>Hodinové zúčtovací sazby</t>
  </si>
  <si>
    <t>Soupis:</t>
  </si>
  <si>
    <t>a1 - Elektroinstalace</t>
  </si>
  <si>
    <t xml:space="preserve">    997 - Přesun sutě</t>
  </si>
  <si>
    <t xml:space="preserve">    741 - Elektroinstalace - silnoproud</t>
  </si>
  <si>
    <t>997</t>
  </si>
  <si>
    <t>Přesun sutě</t>
  </si>
  <si>
    <t>997013211</t>
  </si>
  <si>
    <t>Vnitrostaveništní doprava suti a vybouraných hmot vodorovně do 50 m s naložením ručně pro budovy a haly výšky do 6 m</t>
  </si>
  <si>
    <t>-1559554363</t>
  </si>
  <si>
    <t>https://podminky.urs.cz/item/CS_URS_2025_01/997013211</t>
  </si>
  <si>
    <t>997013501</t>
  </si>
  <si>
    <t>Odvoz suti a vybouraných hmot na skládku nebo meziskládku se složením, na vzdálenost do 1 km</t>
  </si>
  <si>
    <t>-1824124855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</si>
  <si>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</si>
  <si>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</si>
  <si>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</si>
  <si>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-922088169</t>
  </si>
  <si>
    <t>https://podminky.urs.cz/item/CS_URS_2025_01/997013509</t>
  </si>
  <si>
    <t>0,013*14</t>
  </si>
  <si>
    <t>22</t>
  </si>
  <si>
    <t>997013871</t>
  </si>
  <si>
    <t>Poplatek za uložení stavebního odpadu na recyklační skládce (skládkovné) směsného stavebního a demoličního zatříděného do Katalogu odpadů pod kódem 17 09 04</t>
  </si>
  <si>
    <t>1532321546</t>
  </si>
  <si>
    <t>https://podminky.urs.cz/item/CS_URS_2025_01/997013871</t>
  </si>
  <si>
    <t>741</t>
  </si>
  <si>
    <t>Elektroinstalace - silnoproud</t>
  </si>
  <si>
    <t>741122015</t>
  </si>
  <si>
    <t>Montáž kabelů měděných bez ukončení uložených pod omítku plných kulatých (např. CYKY), počtu a průřezu žil 3x1,5 mm2</t>
  </si>
  <si>
    <t>m</t>
  </si>
  <si>
    <t>-1507374284</t>
  </si>
  <si>
    <t>https://podminky.urs.cz/item/CS_URS_2025_01/741122015</t>
  </si>
  <si>
    <t>34111030</t>
  </si>
  <si>
    <t>kabel instalační jádro Cu plné izolace PVC plášť PVC 450/750V (CYKY) 3x1,5mm2</t>
  </si>
  <si>
    <t>-71736646</t>
  </si>
  <si>
    <t>5*1,15 'Přepočtené koeficientem množství</t>
  </si>
  <si>
    <t>741122031</t>
  </si>
  <si>
    <t>Montáž kabelů měděných bez ukončení uložených pod omítku plných kulatých (např. CYKY), počtu a průřezu žil 5x1,5 až 2,5 mm2</t>
  </si>
  <si>
    <t>-693209909</t>
  </si>
  <si>
    <t>https://podminky.urs.cz/item/CS_URS_2025_01/741122031</t>
  </si>
  <si>
    <t>13</t>
  </si>
  <si>
    <t>34111090</t>
  </si>
  <si>
    <t>kabel instalační jádro Cu plné izolace PVC plášť PVC 450/750V (CYKY) 5x1,5mm2</t>
  </si>
  <si>
    <t>721326142</t>
  </si>
  <si>
    <t>60*1,15 'Přepočtené koeficientem množství</t>
  </si>
  <si>
    <t>14</t>
  </si>
  <si>
    <t>741311032</t>
  </si>
  <si>
    <t>Montáž spínačů speciálních se zapojením vodičů koncových, řazení 0/1; 1/0 s pomocným kontaktem</t>
  </si>
  <si>
    <t>-1815524635</t>
  </si>
  <si>
    <t>https://podminky.urs.cz/item/CS_URS_2025_01/741311032</t>
  </si>
  <si>
    <t>15</t>
  </si>
  <si>
    <t>34535083</t>
  </si>
  <si>
    <t>ovládač nástěnný žaluziový jednopólový (řazení 1/0+1/0 s blokováním), IP54 , bezšroubové svorky</t>
  </si>
  <si>
    <t>1390772102</t>
  </si>
  <si>
    <t>741320101</t>
  </si>
  <si>
    <t>Montáž jističů se zapojením vodičů jednopólových nn do 25 A bez krytu</t>
  </si>
  <si>
    <t>-1640642999</t>
  </si>
  <si>
    <t>https://podminky.urs.cz/item/CS_URS_2025_01/741320101</t>
  </si>
  <si>
    <t>17</t>
  </si>
  <si>
    <t>35822118</t>
  </si>
  <si>
    <t>jistič 1-pólový 10 A vypínací charakteristika D vypínací schopnost 10 kA</t>
  </si>
  <si>
    <t>-1571069100</t>
  </si>
  <si>
    <t>741370034</t>
  </si>
  <si>
    <t>Montáž svítidel žárovkových se zapojením vodičů bytových nebo společenských místností nástěnných přisazených 2 zdroje nouzové</t>
  </si>
  <si>
    <t>-1728566540</t>
  </si>
  <si>
    <t>https://podminky.urs.cz/item/CS_URS_2025_01/741370034</t>
  </si>
  <si>
    <t>741.2R</t>
  </si>
  <si>
    <t>LED interierové stropní svítidlo, přisazené, 1x42W, 5210lm, Ra80, 4000k + nouzový modul 1h</t>
  </si>
  <si>
    <t>ks</t>
  </si>
  <si>
    <t>583363561</t>
  </si>
  <si>
    <t>741371841</t>
  </si>
  <si>
    <t>Demontáž svítidel bez zachování funkčnosti (do suti) interiérových se standardní paticí (E27, T5, GU10) nebo integrovaným zdrojem LED přisazených, ploše stropních do 0,09 m2</t>
  </si>
  <si>
    <t>-396980526</t>
  </si>
  <si>
    <t>https://podminky.urs.cz/item/CS_URS_2025_01/741371841</t>
  </si>
  <si>
    <t>741372062</t>
  </si>
  <si>
    <t>Montáž svítidel s integrovaným zdrojem LED se zapojením vodičů interiérových přisazených stropních hranatých nebo kruhových plochy přes 0,09 do 0,36 m2</t>
  </si>
  <si>
    <t>-1151482738</t>
  </si>
  <si>
    <t>https://podminky.urs.cz/item/CS_URS_2025_01/741372062</t>
  </si>
  <si>
    <t>741.1R</t>
  </si>
  <si>
    <t>LED interiérové stropní svítidlo, prisazené, 1x42w, 5210lm, Ra80, 400k</t>
  </si>
  <si>
    <t>351087963</t>
  </si>
  <si>
    <t>19</t>
  </si>
  <si>
    <t>741810001</t>
  </si>
  <si>
    <t>Zkoušky a prohlídky elektrických rozvodů a zařízení celková prohlídka a vyhotovení revizní zprávy pro objem montážních prací do 100 tis. Kč</t>
  </si>
  <si>
    <t>560282621</t>
  </si>
  <si>
    <t>https://podminky.urs.cz/item/CS_URS_2025_01/741810001</t>
  </si>
  <si>
    <t>18</t>
  </si>
  <si>
    <t>741.4R</t>
  </si>
  <si>
    <t>ostatní drobný pomocný materiál</t>
  </si>
  <si>
    <t>kpl</t>
  </si>
  <si>
    <t>628811296</t>
  </si>
  <si>
    <t>20</t>
  </si>
  <si>
    <t>998741101</t>
  </si>
  <si>
    <t>Přesun hmot pro silnoproud stanovený z hmotnosti přesunovaného materiálu vodorovná dopravní vzdálenost do 50 m základní v objektech výšky do 6 m</t>
  </si>
  <si>
    <t>1238649677</t>
  </si>
  <si>
    <t>https://podminky.urs.cz/item/CS_URS_2025_01/998741101</t>
  </si>
  <si>
    <t>998741181</t>
  </si>
  <si>
    <t>Přesun hmot pro silnoproud stanovený z hmotnosti přesunovaného materiálu Příplatek k ceně za přesun prováděný bez použití mechanizace pro jakoukoliv výšku objektu</t>
  </si>
  <si>
    <t>-1614813039</t>
  </si>
  <si>
    <t>https://podminky.urs.cz/item/CS_URS_2023_01/998741181</t>
  </si>
  <si>
    <t>b - Učebna a kabinet dílen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</si>
  <si>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</si>
  <si>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</si>
  <si>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</si>
  <si>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</si>
  <si>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</si>
  <si>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</si>
  <si>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</si>
  <si>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</si>
  <si>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</si>
  <si>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>Svislé a kompletní konstrukce</t>
  </si>
  <si>
    <t>317142426</t>
  </si>
  <si>
    <t>Překlady nenosné z pórobetonu osazené do tenkého maltového lože, výšky do 250 mm, šířky překladu 100 mm, délky překladu přes 1500 do 2000 mm</t>
  </si>
  <si>
    <t>-1083872764</t>
  </si>
  <si>
    <t>https://podminky.urs.cz/item/CS_URS_2025_01/317142426</t>
  </si>
  <si>
    <t>42</t>
  </si>
  <si>
    <t>319202115</t>
  </si>
  <si>
    <t>Dodatečná izolace zdiva injektáží nízkotlakou metodou silikonovou mikroemulzí, tloušťka zdiva přes 600 do 900 mm</t>
  </si>
  <si>
    <t>-405852752</t>
  </si>
  <si>
    <t>https://podminky.urs.cz/item/CS_URS_2025_01/319202115</t>
  </si>
  <si>
    <t>342272245</t>
  </si>
  <si>
    <t>Příčky z pórobetonových tvárnic hladkých na tenké maltové lože objemová hmotnost do 500 kg/m3, tloušťka příčky 150 mm</t>
  </si>
  <si>
    <t>1873684487</t>
  </si>
  <si>
    <t>https://podminky.urs.cz/item/CS_URS_2025_01/342272245</t>
  </si>
  <si>
    <t>6,415*3,31</t>
  </si>
  <si>
    <t>Úpravy povrchů, podlahy a osazování výplní</t>
  </si>
  <si>
    <t>23</t>
  </si>
  <si>
    <t>612321141</t>
  </si>
  <si>
    <t>Omítka vápenocementová vnitřních ploch nanášená ručně dvouvrstvá, tloušťky jádrové omítky do 10 mm a tloušťky štuku do 3 mm štuková svislých konstrukcí stěn</t>
  </si>
  <si>
    <t>-1171190905</t>
  </si>
  <si>
    <t>https://podminky.urs.cz/item/CS_URS_2025_01/612321141</t>
  </si>
  <si>
    <t>21,234*2</t>
  </si>
  <si>
    <t>43</t>
  </si>
  <si>
    <t>612324111</t>
  </si>
  <si>
    <t>Omítka sanační vnitřních ploch podkladní (vyrovnávací) tloušťky do 10 mm nanášená ručně svislých konstrukcí stěn</t>
  </si>
  <si>
    <t>-1805594917</t>
  </si>
  <si>
    <t>https://podminky.urs.cz/item/CS_URS_2025_01/612324111</t>
  </si>
  <si>
    <t>44</t>
  </si>
  <si>
    <t>612324191</t>
  </si>
  <si>
    <t>Omítka sanační vnitřních ploch podkladní (vyrovnávací) Příplatek k cenám podkladní sanační omítky nanášené ručně za každých dalších i započatých 5 mm tloušťky omítky přes 10 mm stěn</t>
  </si>
  <si>
    <t>-1371548905</t>
  </si>
  <si>
    <t>https://podminky.urs.cz/item/CS_URS_2025_01/612324191</t>
  </si>
  <si>
    <t>45</t>
  </si>
  <si>
    <t>612325131</t>
  </si>
  <si>
    <t>Omítka sanační vnitřních ploch jádrová tloušťky do 15 mm nanášená ručně svislých konstrukcí stěn</t>
  </si>
  <si>
    <t>-1801408231</t>
  </si>
  <si>
    <t>https://podminky.urs.cz/item/CS_URS_2025_01/612325131</t>
  </si>
  <si>
    <t>46</t>
  </si>
  <si>
    <t>612325191</t>
  </si>
  <si>
    <t>Omítka sanační vnitřních ploch jádrová Příplatek k cenám za každých dalších i započatých 5 mm tloušťky omítky přes 15 mm stěn</t>
  </si>
  <si>
    <t>-66562757</t>
  </si>
  <si>
    <t>https://podminky.urs.cz/item/CS_URS_2025_01/612325191</t>
  </si>
  <si>
    <t>20,627*2</t>
  </si>
  <si>
    <t>47</t>
  </si>
  <si>
    <t>612328131</t>
  </si>
  <si>
    <t>Sanační štuk vnitřních ploch tloušťky do 3 mm svislých konstrukcí stěn</t>
  </si>
  <si>
    <t>-580282094</t>
  </si>
  <si>
    <t>https://podminky.urs.cz/item/CS_URS_2025_01/612328131</t>
  </si>
  <si>
    <t>632451105</t>
  </si>
  <si>
    <t>Potěr cementový samonivelační ze suchých směsí tloušťky přes 10 do 15 mm</t>
  </si>
  <si>
    <t>-505565640</t>
  </si>
  <si>
    <t>https://podminky.urs.cz/item/CS_URS_2025_01/632451105</t>
  </si>
  <si>
    <t>642942721</t>
  </si>
  <si>
    <t>Osazování zárubní nebo rámů kovových dveřních lisovaných nebo z úhelníků bez dveřních křídel na montážní pěnu, plochy otvoru přes 2,5 do 4,5 m2</t>
  </si>
  <si>
    <t>-1560158397</t>
  </si>
  <si>
    <t>https://podminky.urs.cz/item/CS_URS_2025_01/642942721</t>
  </si>
  <si>
    <t>88</t>
  </si>
  <si>
    <t>-1887160492</t>
  </si>
  <si>
    <t>87</t>
  </si>
  <si>
    <t>-1623457699</t>
  </si>
  <si>
    <t>69</t>
  </si>
  <si>
    <t>968072456</t>
  </si>
  <si>
    <t>Vybourání kovových rámů oken s křídly, dveřních zárubní, vrat, stěn, ostění nebo obkladů dveřních zárubní, plochy přes 2 m2</t>
  </si>
  <si>
    <t>128951572</t>
  </si>
  <si>
    <t>https://podminky.urs.cz/item/CS_URS_2025_01/968072456</t>
  </si>
  <si>
    <t>1,7*2,12</t>
  </si>
  <si>
    <t>978013191</t>
  </si>
  <si>
    <t>Otlučení vápenných nebo vápenocementových omítek vnitřních ploch stěn s vyškrabáním spar, s očištěním zdiva, v rozsahu přes 50 do 100 %</t>
  </si>
  <si>
    <t>-1190254986</t>
  </si>
  <si>
    <t>https://podminky.urs.cz/item/CS_URS_2025_01/978013191</t>
  </si>
  <si>
    <t>(6,81+1,83+0,3+4,577+7,110)*1</t>
  </si>
  <si>
    <t>24</t>
  </si>
  <si>
    <t>55331747</t>
  </si>
  <si>
    <t>zárubeň dvoukřídlá ocelová pro zdění tl stěny 110-150mm rozměru 1450/1970, 2100mm</t>
  </si>
  <si>
    <t>-821521167</t>
  </si>
  <si>
    <t>25</t>
  </si>
  <si>
    <t>9.1R</t>
  </si>
  <si>
    <t>nátěr zárubně</t>
  </si>
  <si>
    <t>1126294508</t>
  </si>
  <si>
    <t>70</t>
  </si>
  <si>
    <t>797577670</t>
  </si>
  <si>
    <t>72</t>
  </si>
  <si>
    <t>1980972797</t>
  </si>
  <si>
    <t>73</t>
  </si>
  <si>
    <t>-650818017</t>
  </si>
  <si>
    <t>3,925*14</t>
  </si>
  <si>
    <t>90</t>
  </si>
  <si>
    <t>1830279459</t>
  </si>
  <si>
    <t>998</t>
  </si>
  <si>
    <t>Přesun hmot</t>
  </si>
  <si>
    <t>71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</si>
  <si>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</si>
  <si>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</si>
  <si>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-1165714343</t>
  </si>
  <si>
    <t>https://podminky.urs.cz/item/CS_URS_2025_01/998018001</t>
  </si>
  <si>
    <t>711</t>
  </si>
  <si>
    <t>Izolace proti vodě, vlhkosti a plynům</t>
  </si>
  <si>
    <t>41</t>
  </si>
  <si>
    <t>711113127</t>
  </si>
  <si>
    <t>Izolace proti zemní vlhkosti natěradly a tmely za studena na ploše svislé S těsnicí stěrkou jednosložkovu na bázi cementu</t>
  </si>
  <si>
    <t>149382699</t>
  </si>
  <si>
    <t>https://podminky.urs.cz/item/CS_URS_2025_01/711113127</t>
  </si>
  <si>
    <t>40</t>
  </si>
  <si>
    <t>711493122</t>
  </si>
  <si>
    <t>Izolace proti podpovrchové a tlakové vodě - ostatní na ploše svislé S jednosložkovou na bázi cementu</t>
  </si>
  <si>
    <t>-1961163236</t>
  </si>
  <si>
    <t>https://podminky.urs.cz/item/CS_URS_2025_01/711493122</t>
  </si>
  <si>
    <t>75</t>
  </si>
  <si>
    <t>998711101</t>
  </si>
  <si>
    <t>Přesun hmot pro izolace proti vodě, vlhkosti a plynům stanovený z hmotnosti přesunovaného materiálu vodorovná dopravní vzdálenost do 50 m základní v objektech výšky do 6 m</t>
  </si>
  <si>
    <t>808588744</t>
  </si>
  <si>
    <t>https://podminky.urs.cz/item/CS_URS_2025_01/998711101</t>
  </si>
  <si>
    <t>76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</si>
  <si>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</si>
  <si>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</si>
  <si>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-2032920594</t>
  </si>
  <si>
    <t>https://podminky.urs.cz/item/CS_URS_2023_01/998711181</t>
  </si>
  <si>
    <t>763</t>
  </si>
  <si>
    <t>Konstrukce suché výstavby</t>
  </si>
  <si>
    <t>763111811</t>
  </si>
  <si>
    <t>Demontáž příček ze sádrokartonových desek s nosnou konstrukcí z ocelových profilů jednoduchých, opláštění jednoduché</t>
  </si>
  <si>
    <t>-1443637439</t>
  </si>
  <si>
    <t>https://podminky.urs.cz/item/CS_URS_2025_01/763111811</t>
  </si>
  <si>
    <t>6,415*3,322</t>
  </si>
  <si>
    <t>766</t>
  </si>
  <si>
    <t>Konstrukce truhlářské</t>
  </si>
  <si>
    <t>26</t>
  </si>
  <si>
    <t>766660011</t>
  </si>
  <si>
    <t>Montáž dveřních křídel dřevěných nebo plastových otevíravých do ocelové zárubně povrchově upravených dvoukřídlových, šířky do 1450 mm</t>
  </si>
  <si>
    <t>-826340047</t>
  </si>
  <si>
    <t>https://podminky.urs.cz/item/CS_URS_2025_01/766660011</t>
  </si>
  <si>
    <t>27</t>
  </si>
  <si>
    <t>61162115</t>
  </si>
  <si>
    <t>dveře dvoukřídlé dřevotřískové povrch laminátový plné 1450x1970-2100mm</t>
  </si>
  <si>
    <t>1195300100</t>
  </si>
  <si>
    <t>28</t>
  </si>
  <si>
    <t>766660729</t>
  </si>
  <si>
    <t>Montáž dveřních doplňků dveřního kování interiérového štítku s klikou</t>
  </si>
  <si>
    <t>-1509204255</t>
  </si>
  <si>
    <t>https://podminky.urs.cz/item/CS_URS_2025_01/766660729</t>
  </si>
  <si>
    <t>29</t>
  </si>
  <si>
    <t>54914123</t>
  </si>
  <si>
    <t>dveřní kování interiérové rozetové klika/klika</t>
  </si>
  <si>
    <t>421157386</t>
  </si>
  <si>
    <t>77</t>
  </si>
  <si>
    <t>998766101</t>
  </si>
  <si>
    <t>Přesun hmot pro konstrukce truhlářské stanovený z hmotnosti přesunovaného materiálu vodorovná dopravní vzdálenost do 50 m základní v objektech výšky do 6 m</t>
  </si>
  <si>
    <t>1472172242</t>
  </si>
  <si>
    <t>https://podminky.urs.cz/item/CS_URS_2025_01/998766101</t>
  </si>
  <si>
    <t>78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</si>
  <si>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</si>
  <si>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</si>
  <si>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-1302237451</t>
  </si>
  <si>
    <t>https://podminky.urs.cz/item/CS_URS_2023_01/998766181</t>
  </si>
  <si>
    <t>771</t>
  </si>
  <si>
    <t>Podlahy z dlaždic</t>
  </si>
  <si>
    <t>771111011</t>
  </si>
  <si>
    <t>Příprava podkladu před provedením dlažby vysátí podlah</t>
  </si>
  <si>
    <t>-611435924</t>
  </si>
  <si>
    <t>https://podminky.urs.cz/item/CS_URS_2025_01/771111011</t>
  </si>
  <si>
    <t>771121011</t>
  </si>
  <si>
    <t>Příprava podkladu před provedením dlažby nátěr penetrační na podlahu</t>
  </si>
  <si>
    <t>1031092371</t>
  </si>
  <si>
    <t>https://podminky.urs.cz/item/CS_URS_2025_01/771121011</t>
  </si>
  <si>
    <t>771151023</t>
  </si>
  <si>
    <t>Příprava podkladu před provedením dlažby samonivelační stěrka min. pevnosti 30 MPa, tloušťky přes 5 do 8 mm</t>
  </si>
  <si>
    <t>-772825740</t>
  </si>
  <si>
    <t>https://podminky.urs.cz/item/CS_URS_2025_01/771151023</t>
  </si>
  <si>
    <t>771471810</t>
  </si>
  <si>
    <t>Demontáž soklíků z dlaždic keramických kladených do malty rovných</t>
  </si>
  <si>
    <t>1355646744</t>
  </si>
  <si>
    <t>https://podminky.urs.cz/item/CS_URS_2025_01/771471810</t>
  </si>
  <si>
    <t>(3,05+6,415)*2</t>
  </si>
  <si>
    <t>771474112</t>
  </si>
  <si>
    <t>Montáž soklů z dlaždic keramických lepených cementovým flexibilním lepidlem rovných, výšky přes 65 do 90 mm</t>
  </si>
  <si>
    <t>15809364</t>
  </si>
  <si>
    <t>https://podminky.urs.cz/item/CS_URS_2025_01/771474112</t>
  </si>
  <si>
    <t>59761338</t>
  </si>
  <si>
    <t>sokl-dlažba keramická slinutá hladká do interiéru i exteriéru 445x85mm</t>
  </si>
  <si>
    <t>264966823</t>
  </si>
  <si>
    <t>18,93*2,475 'Přepočtené koeficientem množství</t>
  </si>
  <si>
    <t>771571810</t>
  </si>
  <si>
    <t>Demontáž podlah z dlaždic keramických kladených do malty</t>
  </si>
  <si>
    <t>234982308</t>
  </si>
  <si>
    <t>https://podminky.urs.cz/item/CS_URS_2025_01/771571810</t>
  </si>
  <si>
    <t>771574243</t>
  </si>
  <si>
    <t>Montáž podlah z dlaždic keramických lepených flexibilním lepidlem maloformátových pro vysoké mechanické zatížení hladkých přes 9 do 12 ks/m2</t>
  </si>
  <si>
    <t>858146955</t>
  </si>
  <si>
    <t>https://podminky.urs.cz/item/CS_URS_2023_01/771574243</t>
  </si>
  <si>
    <t>59761434</t>
  </si>
  <si>
    <t>dlažba keramická slinutá hladká do interiéru i exteriéru pro vysoké mechanické namáhání přes 9 do 12ks/m2</t>
  </si>
  <si>
    <t>-1321179918</t>
  </si>
  <si>
    <t>19,22*1,1 'Přepočtené koeficientem množství</t>
  </si>
  <si>
    <t>771591112</t>
  </si>
  <si>
    <t>Izolace podlahy pod dlažbu nátěrem nebo stěrkou ve dvou vrstvách</t>
  </si>
  <si>
    <t>-165629118</t>
  </si>
  <si>
    <t>https://podminky.urs.cz/item/CS_URS_2025_01/771591112</t>
  </si>
  <si>
    <t>81</t>
  </si>
  <si>
    <t>998771101</t>
  </si>
  <si>
    <t>Přesun hmot pro podlahy z dlaždic stanovený z hmotnosti přesunovaného materiálu vodorovná dopravní vzdálenost do 50 m základní v objektech výšky do 6 m</t>
  </si>
  <si>
    <t>1377008764</t>
  </si>
  <si>
    <t>https://podminky.urs.cz/item/CS_URS_2025_01/998771101</t>
  </si>
  <si>
    <t>82</t>
  </si>
  <si>
    <t>998771181</t>
  </si>
  <si>
    <t>Přesun hmot pro podlahy z dlaždic stanovený z hmotnosti přesunovaného materiálu Příplatek k ceně za přesun prováděný bez použití mechanizace pro jakoukoliv výšku objektu</t>
  </si>
  <si>
    <t>1164085540</t>
  </si>
  <si>
    <t>https://podminky.urs.cz/item/CS_URS_2023_01/998771181</t>
  </si>
  <si>
    <t>776</t>
  </si>
  <si>
    <t>Podlahy povlakové</t>
  </si>
  <si>
    <t>776111112</t>
  </si>
  <si>
    <t>Příprava podkladu povlakových podlah a stěn broušení podlah nového podkladu betonového</t>
  </si>
  <si>
    <t>10472159</t>
  </si>
  <si>
    <t>https://podminky.urs.cz/item/CS_URS_2025_01/776111112</t>
  </si>
  <si>
    <t>33</t>
  </si>
  <si>
    <t>776111311</t>
  </si>
  <si>
    <t>Příprava podkladu povlakových podlah a stěn vysátí podlah</t>
  </si>
  <si>
    <t>418015946</t>
  </si>
  <si>
    <t>https://podminky.urs.cz/item/CS_URS_2025_01/776111311</t>
  </si>
  <si>
    <t>776121321</t>
  </si>
  <si>
    <t>Příprava podkladu povlakových podlah a stěn penetrace neředěná podlah</t>
  </si>
  <si>
    <t>1891475771</t>
  </si>
  <si>
    <t>https://podminky.urs.cz/item/CS_URS_2025_01/776121321</t>
  </si>
  <si>
    <t>776201811</t>
  </si>
  <si>
    <t>Demontáž povlakových podlahovin lepených ručně bez podložky</t>
  </si>
  <si>
    <t>930875997</t>
  </si>
  <si>
    <t>https://podminky.urs.cz/item/CS_URS_2025_01/776201811</t>
  </si>
  <si>
    <t>35</t>
  </si>
  <si>
    <t>776221111</t>
  </si>
  <si>
    <t>Montáž podlahovin z PVC lepením standardním lepidlem z pásů</t>
  </si>
  <si>
    <t>1385604542</t>
  </si>
  <si>
    <t>https://podminky.urs.cz/item/CS_URS_2025_01/776221111</t>
  </si>
  <si>
    <t>36</t>
  </si>
  <si>
    <t>28412245</t>
  </si>
  <si>
    <t>krytina podlahová heterogenní š 1,5m tl 2mm</t>
  </si>
  <si>
    <t>267376425</t>
  </si>
  <si>
    <t>45,63*1,1 'Přepočtené koeficientem množství</t>
  </si>
  <si>
    <t>37</t>
  </si>
  <si>
    <t>776223111</t>
  </si>
  <si>
    <t>Montáž podlahovin z PVC spoj podlah svařováním za tepla (včetně frézování)</t>
  </si>
  <si>
    <t>-539930743</t>
  </si>
  <si>
    <t>https://podminky.urs.cz/item/CS_URS_2025_01/776223111</t>
  </si>
  <si>
    <t>7*4</t>
  </si>
  <si>
    <t>38</t>
  </si>
  <si>
    <t>776411111</t>
  </si>
  <si>
    <t>Montáž soklíků lepením obvodových, výšky do 80 mm</t>
  </si>
  <si>
    <t>534115632</t>
  </si>
  <si>
    <t>https://podminky.urs.cz/item/CS_URS_2025_01/776411111</t>
  </si>
  <si>
    <t>(6,81+6,406)*2</t>
  </si>
  <si>
    <t>39</t>
  </si>
  <si>
    <t>28411009</t>
  </si>
  <si>
    <t>lišta soklová PVC 18x80mm</t>
  </si>
  <si>
    <t>1926455599</t>
  </si>
  <si>
    <t>26,432*1,02 'Přepočtené koeficientem množství</t>
  </si>
  <si>
    <t>83</t>
  </si>
  <si>
    <t>998776101</t>
  </si>
  <si>
    <t>Přesun hmot pro podlahy povlakové stanovený z hmotnosti přesunovaného materiálu vodorovná dopravní vzdálenost do 50 m základní v objektech výšky do 6 m</t>
  </si>
  <si>
    <t>-1397574349</t>
  </si>
  <si>
    <t>https://podminky.urs.cz/item/CS_URS_2025_01/998776101</t>
  </si>
  <si>
    <t>84</t>
  </si>
  <si>
    <t>998776181</t>
  </si>
  <si>
    <t>Přesun hmot pro podlahy povlakové stanovený z hmotnosti přesunovaného materiálu Příplatek k cenám za přesun prováděný bez použití mechanizace pro jakoukoliv výšku objektu</t>
  </si>
  <si>
    <t>1147054484</t>
  </si>
  <si>
    <t>https://podminky.urs.cz/item/CS_URS_2023_01/998776181</t>
  </si>
  <si>
    <t>781</t>
  </si>
  <si>
    <t>Dokončovací práce - obklady</t>
  </si>
  <si>
    <t>48</t>
  </si>
  <si>
    <t>781111011</t>
  </si>
  <si>
    <t>Příprava podkladu před provedením obkladu oprášení (ometení) stěny</t>
  </si>
  <si>
    <t>156294300</t>
  </si>
  <si>
    <t>https://podminky.urs.cz/item/CS_URS_2025_01/781111011</t>
  </si>
  <si>
    <t>49</t>
  </si>
  <si>
    <t>781121011</t>
  </si>
  <si>
    <t>Příprava podkladu před provedením obkladu nátěr penetrační na stěnu</t>
  </si>
  <si>
    <t>-174826096</t>
  </si>
  <si>
    <t>https://podminky.urs.cz/item/CS_URS_2025_01/781121011</t>
  </si>
  <si>
    <t>781471810</t>
  </si>
  <si>
    <t>Demontáž obkladů z dlaždic keramických kladených do malty</t>
  </si>
  <si>
    <t>1145222852</t>
  </si>
  <si>
    <t>https://podminky.urs.cz/item/CS_URS_2025_01/781471810</t>
  </si>
  <si>
    <t>1,6*0,85</t>
  </si>
  <si>
    <t>50</t>
  </si>
  <si>
    <t>781474112</t>
  </si>
  <si>
    <t>Montáž keramických obkladů stěn lepených cementovým flexibilním lepidlem hladkých přes 9 do 12 ks/m2</t>
  </si>
  <si>
    <t>1589048410</t>
  </si>
  <si>
    <t>https://podminky.urs.cz/item/CS_URS_2025_01/781474112</t>
  </si>
  <si>
    <t>51</t>
  </si>
  <si>
    <t>59761026</t>
  </si>
  <si>
    <t>obklad keramický hladký do 12ks/m2</t>
  </si>
  <si>
    <t>26373993</t>
  </si>
  <si>
    <t>1,36*1,1 'Přepočtené koeficientem množství</t>
  </si>
  <si>
    <t>85</t>
  </si>
  <si>
    <t>998781101</t>
  </si>
  <si>
    <t>Přesun hmot pro obklady keramické stanovený z hmotnosti přesunovaného materiálu vodorovná dopravní vzdálenost do 50 m základní v objektech výšky do 6 m</t>
  </si>
  <si>
    <t>1005664082</t>
  </si>
  <si>
    <t>https://podminky.urs.cz/item/CS_URS_2025_01/998781101</t>
  </si>
  <si>
    <t>86</t>
  </si>
  <si>
    <t>998781181</t>
  </si>
  <si>
    <t>Přesun hmot pro obklady keramické stanovený z hmotnosti přesunovaného materiálu Příplatek k cenám za přesun prováděný bez použití mechanizace pro jakoukoliv výšku objektu</t>
  </si>
  <si>
    <t>1804177377</t>
  </si>
  <si>
    <t>https://podminky.urs.cz/item/CS_URS_2023_01/998781181</t>
  </si>
  <si>
    <t>170579600</t>
  </si>
  <si>
    <t>(3,05+6,415)*2*3,322+19,22</t>
  </si>
  <si>
    <t>34,577*3,313+45,63</t>
  </si>
  <si>
    <t>Součet</t>
  </si>
  <si>
    <t>52</t>
  </si>
  <si>
    <t>1812225616</t>
  </si>
  <si>
    <t>45,63+19,22</t>
  </si>
  <si>
    <t>53</t>
  </si>
  <si>
    <t>1293337416</t>
  </si>
  <si>
    <t>64,85*1,05 'Přepočtené koeficientem množství</t>
  </si>
  <si>
    <t>54</t>
  </si>
  <si>
    <t>1023973081</t>
  </si>
  <si>
    <t>1,5*2*3+0,8*2</t>
  </si>
  <si>
    <t>55</t>
  </si>
  <si>
    <t>823185266</t>
  </si>
  <si>
    <t>10,6*1,05 'Přepočtené koeficientem množství</t>
  </si>
  <si>
    <t>-467494366</t>
  </si>
  <si>
    <t>82,105</t>
  </si>
  <si>
    <t>-1159260558</t>
  </si>
  <si>
    <t>66</t>
  </si>
  <si>
    <t>HZS2232</t>
  </si>
  <si>
    <t>Hodinové zúčtovací sazby profesí PSV provádění stavebních instalací elektrikář odborný</t>
  </si>
  <si>
    <t>hod</t>
  </si>
  <si>
    <t>512</t>
  </si>
  <si>
    <t>-2072360868</t>
  </si>
  <si>
    <t>https://podminky.urs.cz/item/CS_URS_2025_01/HZS2232</t>
  </si>
  <si>
    <t xml:space="preserve">demontáž a montáž elektroinstalace v bourané a  nové příčce</t>
  </si>
  <si>
    <t>b1 - Elektroinstalace</t>
  </si>
  <si>
    <t>-908854993</t>
  </si>
  <si>
    <t>-1722387097</t>
  </si>
  <si>
    <t>142137637</t>
  </si>
  <si>
    <t>-1162606014</t>
  </si>
  <si>
    <t>-2126417753</t>
  </si>
  <si>
    <t>-1854289542</t>
  </si>
  <si>
    <t>153506988</t>
  </si>
  <si>
    <t>-1661767705</t>
  </si>
  <si>
    <t>-1942566282</t>
  </si>
  <si>
    <t>-2112580710</t>
  </si>
  <si>
    <t>669418073</t>
  </si>
  <si>
    <t>c - Učebna výtvarné výchovy</t>
  </si>
  <si>
    <t>317944323</t>
  </si>
  <si>
    <t>Válcované nosníky dodatečně osazované do připravených otvorů bez zazdění hlav č. 14 až 22</t>
  </si>
  <si>
    <t>-937423719</t>
  </si>
  <si>
    <t>https://podminky.urs.cz/item/CS_URS_2025_01/317944323</t>
  </si>
  <si>
    <t>IPN160</t>
  </si>
  <si>
    <t>2*(5*0,0179)</t>
  </si>
  <si>
    <t>612325302</t>
  </si>
  <si>
    <t>Vápenocementová omítka ostění nebo nadpraží štuková dvouvrstvá</t>
  </si>
  <si>
    <t>253422281</t>
  </si>
  <si>
    <t>https://podminky.urs.cz/item/CS_URS_2025_01/612325302</t>
  </si>
  <si>
    <t>(2,2*2+1)*0,3</t>
  </si>
  <si>
    <t>995147080</t>
  </si>
  <si>
    <t>642942611</t>
  </si>
  <si>
    <t>Osazování zárubní nebo rámů kovových dveřních lisovaných nebo z úhelníků bez dveřních křídel na montážní pěnu, plochy otvoru do 2,5 m2</t>
  </si>
  <si>
    <t>-856536721</t>
  </si>
  <si>
    <t>https://podminky.urs.cz/item/CS_URS_2025_01/642942611</t>
  </si>
  <si>
    <t>56</t>
  </si>
  <si>
    <t>55331488R</t>
  </si>
  <si>
    <t>zárubeň jednokřídlá ocelová pro zdění tl stěny 110-150mm rozměru 900/ 2200mm</t>
  </si>
  <si>
    <t>103753625</t>
  </si>
  <si>
    <t>6.1R</t>
  </si>
  <si>
    <t>1140762228</t>
  </si>
  <si>
    <t>2086379847</t>
  </si>
  <si>
    <t>1282395396</t>
  </si>
  <si>
    <t>962032230</t>
  </si>
  <si>
    <t>Bourání zdiva nadzákladového z cihel pálených plných nebo lícových nebo vápenopískových na maltu vápennou nebo vápenocementovou, objemu do 1 m3</t>
  </si>
  <si>
    <t>m3</t>
  </si>
  <si>
    <t>-1204033589</t>
  </si>
  <si>
    <t>https://podminky.urs.cz/item/CS_URS_2025_01/962032230</t>
  </si>
  <si>
    <t>(0,63+0,652)*2,1*0,2</t>
  </si>
  <si>
    <t>0,4*4,615*0,2</t>
  </si>
  <si>
    <t>964072221</t>
  </si>
  <si>
    <t>Vybourání válcovaných nosníků uložených ve zdivu smíšeném nebo kamenném délky do 4 m, hmotnosti do 20 kg/m</t>
  </si>
  <si>
    <t>-729373535</t>
  </si>
  <si>
    <t>https://podminky.urs.cz/item/CS_URS_2025_01/964072221</t>
  </si>
  <si>
    <t>3,7*0,2</t>
  </si>
  <si>
    <t>968072455</t>
  </si>
  <si>
    <t>Vybourání kovových rámů oken s křídly, dveřních zárubní, vrat, stěn, ostění nebo obkladů dveřních zárubní, plochy do 2 m2</t>
  </si>
  <si>
    <t>-1696063870</t>
  </si>
  <si>
    <t>https://podminky.urs.cz/item/CS_URS_2025_01/968072455</t>
  </si>
  <si>
    <t>0,9*2</t>
  </si>
  <si>
    <t>1,1*2,2</t>
  </si>
  <si>
    <t>973031325</t>
  </si>
  <si>
    <t>Vysekání výklenků nebo kapes ve zdivu z cihel na maltu vápennou nebo vápenocementovou kapes, plochy do 0,10 m2, hl. do 300 mm</t>
  </si>
  <si>
    <t>1465088458</t>
  </si>
  <si>
    <t>https://podminky.urs.cz/item/CS_URS_2025_01/973031325</t>
  </si>
  <si>
    <t>525861838</t>
  </si>
  <si>
    <t>-92622045</t>
  </si>
  <si>
    <t>996133280</t>
  </si>
  <si>
    <t>3,11*14</t>
  </si>
  <si>
    <t>-439785008</t>
  </si>
  <si>
    <t>-103450981</t>
  </si>
  <si>
    <t>763264741</t>
  </si>
  <si>
    <t>Obklad ocelových nosníků sádrovláknitými deskami bez spodní konstrukce tvaru U rozvinuté šíře přes 0,5 m do 0,75 m, opláštění deskou protipožární tl. 12,5 mm</t>
  </si>
  <si>
    <t>206159544</t>
  </si>
  <si>
    <t>https://podminky.urs.cz/item/CS_URS_2025_01/763264741</t>
  </si>
  <si>
    <t>4,615*2</t>
  </si>
  <si>
    <t>998763301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</si>
  <si>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</si>
  <si>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-240845929</t>
  </si>
  <si>
    <t>https://podminky.urs.cz/item/CS_URS_2025_01/998763301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</si>
  <si>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</si>
  <si>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</si>
  <si>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-188982229</t>
  </si>
  <si>
    <t>https://podminky.urs.cz/item/CS_URS_2023_01/998763381</t>
  </si>
  <si>
    <t>766660001</t>
  </si>
  <si>
    <t>Montáž dveřních křídel dřevěných nebo plastových otevíravých do ocelové zárubně povrchově upravených jednokřídlových, šířky do 800 mm</t>
  </si>
  <si>
    <t>-2104021625</t>
  </si>
  <si>
    <t>https://podminky.urs.cz/item/CS_URS_2025_01/766660001</t>
  </si>
  <si>
    <t>61162086</t>
  </si>
  <si>
    <t>dveře jednokřídlé dřevotřískové povrch laminátový plné 800x1970-2100mm</t>
  </si>
  <si>
    <t>-566168076</t>
  </si>
  <si>
    <t>57</t>
  </si>
  <si>
    <t>766660002</t>
  </si>
  <si>
    <t>Montáž dveřních křídel dřevěných nebo plastových otevíravých do ocelové zárubně povrchově upravených jednokřídlových, šířky přes 800 mm</t>
  </si>
  <si>
    <t>2109099806</t>
  </si>
  <si>
    <t>https://podminky.urs.cz/item/CS_URS_2025_01/766660002</t>
  </si>
  <si>
    <t>58</t>
  </si>
  <si>
    <t>61162087R</t>
  </si>
  <si>
    <t>dveře jednokřídlé dřevotřískové povrch laminátový plné 900x2200mm</t>
  </si>
  <si>
    <t>-292155254</t>
  </si>
  <si>
    <t>-149478456</t>
  </si>
  <si>
    <t>-1971847953</t>
  </si>
  <si>
    <t>1573057292</t>
  </si>
  <si>
    <t>354489374</t>
  </si>
  <si>
    <t>557726714</t>
  </si>
  <si>
    <t>754777546</t>
  </si>
  <si>
    <t>776121112</t>
  </si>
  <si>
    <t>Příprava podkladu povlakových podlah a stěn penetrace vodou ředitelná podlah</t>
  </si>
  <si>
    <t>-2115719964</t>
  </si>
  <si>
    <t>https://podminky.urs.cz/item/CS_URS_2025_01/776121112</t>
  </si>
  <si>
    <t>-1343229199</t>
  </si>
  <si>
    <t>776231111</t>
  </si>
  <si>
    <t>Montáž podlahovin z vinylu lepením lamel nebo čtverců standardním lepidlem</t>
  </si>
  <si>
    <t>1647909944</t>
  </si>
  <si>
    <t>https://podminky.urs.cz/item/CS_URS_2025_01/776231111</t>
  </si>
  <si>
    <t>28411113</t>
  </si>
  <si>
    <t>PVC vinyl LVT dílec zátěžový tl 2,5mm, nášlapná vrstva 0.7mm, hořlavost Bfl-s1, smykové tření µ 0.5, třída zátěže 34/43, rozměrová stálost ≤0.15 pro komerční prostory</t>
  </si>
  <si>
    <t>-667328308</t>
  </si>
  <si>
    <t>37,77*1,1 'Přepočtené koeficientem množství</t>
  </si>
  <si>
    <t>776410811</t>
  </si>
  <si>
    <t>Demontáž soklíků nebo lišt pryžových nebo plastových</t>
  </si>
  <si>
    <t>1464229184</t>
  </si>
  <si>
    <t>https://podminky.urs.cz/item/CS_URS_2025_01/776410811</t>
  </si>
  <si>
    <t>-297271447</t>
  </si>
  <si>
    <t>-707365087</t>
  </si>
  <si>
    <t>25,16*1,02 'Přepočtené koeficientem množství</t>
  </si>
  <si>
    <t>1108869205</t>
  </si>
  <si>
    <t>2023693934</t>
  </si>
  <si>
    <t>1248086849</t>
  </si>
  <si>
    <t>25,16*3,016+37,7</t>
  </si>
  <si>
    <t>-818969163</t>
  </si>
  <si>
    <t>37,7</t>
  </si>
  <si>
    <t>-2112682345</t>
  </si>
  <si>
    <t>37,7*1,05 'Přepočtené koeficientem množství</t>
  </si>
  <si>
    <t>-1457604783</t>
  </si>
  <si>
    <t>1*2,1*2+0,9*2+1*2</t>
  </si>
  <si>
    <t>-1319127155</t>
  </si>
  <si>
    <t>8*1,05 'Přepočtené koeficientem množství</t>
  </si>
  <si>
    <t>651052518</t>
  </si>
  <si>
    <t>-801168100</t>
  </si>
  <si>
    <t>786626111</t>
  </si>
  <si>
    <t>Montáž zastiňujících žaluzií lamelových vnitřních nebo do oken dvojitých dřevěných</t>
  </si>
  <si>
    <t>1051623717</t>
  </si>
  <si>
    <t>https://podminky.urs.cz/item/CS_URS_2025_01/786626111</t>
  </si>
  <si>
    <t>1*2,1*2</t>
  </si>
  <si>
    <t>55346200</t>
  </si>
  <si>
    <t>žaluzie horizontální interiérové</t>
  </si>
  <si>
    <t>-1676412226</t>
  </si>
  <si>
    <t>c1 - Elektroinstalace</t>
  </si>
  <si>
    <t>612325121</t>
  </si>
  <si>
    <t>Vápenocementová omítka rýh štuková dvouvrstvá ve stěnách, šířky rýhy do 150 mm</t>
  </si>
  <si>
    <t>-526955730</t>
  </si>
  <si>
    <t>https://podminky.urs.cz/item/CS_URS_2025_01/612325121</t>
  </si>
  <si>
    <t>120*0,07</t>
  </si>
  <si>
    <t>974031132</t>
  </si>
  <si>
    <t>Vysekání rýh ve zdivu cihelném na maltu vápennou nebo vápenocementovou do hl. 50 mm a šířky do 70 mm</t>
  </si>
  <si>
    <t>250560225</t>
  </si>
  <si>
    <t>https://podminky.urs.cz/item/CS_URS_2025_01/974031132</t>
  </si>
  <si>
    <t>444032166</t>
  </si>
  <si>
    <t>-1222871428</t>
  </si>
  <si>
    <t>-886805884</t>
  </si>
  <si>
    <t>0,726*14</t>
  </si>
  <si>
    <t>951917541</t>
  </si>
  <si>
    <t>2002380157</t>
  </si>
  <si>
    <t>-1038262226</t>
  </si>
  <si>
    <t>636744689</t>
  </si>
  <si>
    <t>1853588231</t>
  </si>
  <si>
    <t>1325577856</t>
  </si>
  <si>
    <t>40*1,15 'Přepočtené koeficientem množství</t>
  </si>
  <si>
    <t>741310022</t>
  </si>
  <si>
    <t>Montáž spínačů jedno nebo dvoupólových nástěnných se zapojením vodičů, pro prostředí normální přepínačů, řazení 6-střídavých</t>
  </si>
  <si>
    <t>1467137885</t>
  </si>
  <si>
    <t>https://podminky.urs.cz/item/CS_URS_2025_01/741310022</t>
  </si>
  <si>
    <t>34535035</t>
  </si>
  <si>
    <t>přepínač nástěnný střídavý, řazení 6S a 6So, Al, IP66, šroubové svorky</t>
  </si>
  <si>
    <t>-89542355</t>
  </si>
  <si>
    <t>741321001</t>
  </si>
  <si>
    <t>Montáž proudových chráničů se zapojením vodičů dvoupólových nn do 25 A bez krytu</t>
  </si>
  <si>
    <t>-1017708133</t>
  </si>
  <si>
    <t>https://podminky.urs.cz/item/CS_URS_2025_01/741321001</t>
  </si>
  <si>
    <t>741.3R</t>
  </si>
  <si>
    <t>Proudový chránič s nadproudovou ochranou 16A,10kA, charakteristika C, reziduální proud 30mA</t>
  </si>
  <si>
    <t>2071022416</t>
  </si>
  <si>
    <t>-187986170</t>
  </si>
  <si>
    <t>LED interierové stropní svítidlo, přisazené, 1x37W, 3750lm, Ra90, UGR19, 4000k + nouzový modul 1h</t>
  </si>
  <si>
    <t>-622029014</t>
  </si>
  <si>
    <t>2014357414</t>
  </si>
  <si>
    <t>796568921</t>
  </si>
  <si>
    <t>LED interiérové stropní svítidlo, prisazené, 1x37w, 3750lm, Ra90, UGR19, 4000k</t>
  </si>
  <si>
    <t>-879991852</t>
  </si>
  <si>
    <t>-1563707323</t>
  </si>
  <si>
    <t>-461723577</t>
  </si>
  <si>
    <t>53170810</t>
  </si>
  <si>
    <t>-1549261113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</si>
</sst>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49101111" TargetMode="External" /><Relationship Id="rId2" Type="http://schemas.openxmlformats.org/officeDocument/2006/relationships/hyperlink" Target="https://podminky.urs.cz/item/CS_URS_2025_01/952901111" TargetMode="External" /><Relationship Id="rId3" Type="http://schemas.openxmlformats.org/officeDocument/2006/relationships/hyperlink" Target="https://podminky.urs.cz/item/CS_URS_2025_01/784111001" TargetMode="External" /><Relationship Id="rId4" Type="http://schemas.openxmlformats.org/officeDocument/2006/relationships/hyperlink" Target="https://podminky.urs.cz/item/CS_URS_2025_01/784171101" TargetMode="External" /><Relationship Id="rId5" Type="http://schemas.openxmlformats.org/officeDocument/2006/relationships/hyperlink" Target="https://podminky.urs.cz/item/CS_URS_2025_01/784171111" TargetMode="External" /><Relationship Id="rId6" Type="http://schemas.openxmlformats.org/officeDocument/2006/relationships/hyperlink" Target="https://podminky.urs.cz/item/CS_URS_2025_01/784171121" TargetMode="External" /><Relationship Id="rId7" Type="http://schemas.openxmlformats.org/officeDocument/2006/relationships/hyperlink" Target="https://podminky.urs.cz/item/CS_URS_2025_01/784181101" TargetMode="External" /><Relationship Id="rId8" Type="http://schemas.openxmlformats.org/officeDocument/2006/relationships/hyperlink" Target="https://podminky.urs.cz/item/CS_URS_2025_01/784221101" TargetMode="External" /><Relationship Id="rId9" Type="http://schemas.openxmlformats.org/officeDocument/2006/relationships/hyperlink" Target="https://podminky.urs.cz/item/CS_URS_2023_01/786623011R" TargetMode="External" /><Relationship Id="rId10" Type="http://schemas.openxmlformats.org/officeDocument/2006/relationships/hyperlink" Target="https://podminky.urs.cz/item/CS_URS_2025_01/998786101" TargetMode="External" /><Relationship Id="rId11" Type="http://schemas.openxmlformats.org/officeDocument/2006/relationships/hyperlink" Target="https://podminky.urs.cz/item/CS_URS_2023_01/998786181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7013211" TargetMode="External" /><Relationship Id="rId2" Type="http://schemas.openxmlformats.org/officeDocument/2006/relationships/hyperlink" Target="https://podminky.urs.cz/item/CS_URS_2025_01/997013501" TargetMode="External" /><Relationship Id="rId3" Type="http://schemas.openxmlformats.org/officeDocument/2006/relationships/hyperlink" Target="https://podminky.urs.cz/item/CS_URS_2025_01/997013509" TargetMode="External" /><Relationship Id="rId4" Type="http://schemas.openxmlformats.org/officeDocument/2006/relationships/hyperlink" Target="https://podminky.urs.cz/item/CS_URS_2025_01/997013871" TargetMode="External" /><Relationship Id="rId5" Type="http://schemas.openxmlformats.org/officeDocument/2006/relationships/hyperlink" Target="https://podminky.urs.cz/item/CS_URS_2025_01/741122015" TargetMode="External" /><Relationship Id="rId6" Type="http://schemas.openxmlformats.org/officeDocument/2006/relationships/hyperlink" Target="https://podminky.urs.cz/item/CS_URS_2025_01/741122031" TargetMode="External" /><Relationship Id="rId7" Type="http://schemas.openxmlformats.org/officeDocument/2006/relationships/hyperlink" Target="https://podminky.urs.cz/item/CS_URS_2025_01/741311032" TargetMode="External" /><Relationship Id="rId8" Type="http://schemas.openxmlformats.org/officeDocument/2006/relationships/hyperlink" Target="https://podminky.urs.cz/item/CS_URS_2025_01/741320101" TargetMode="External" /><Relationship Id="rId9" Type="http://schemas.openxmlformats.org/officeDocument/2006/relationships/hyperlink" Target="https://podminky.urs.cz/item/CS_URS_2025_01/741370034" TargetMode="External" /><Relationship Id="rId10" Type="http://schemas.openxmlformats.org/officeDocument/2006/relationships/hyperlink" Target="https://podminky.urs.cz/item/CS_URS_2025_01/741371841" TargetMode="External" /><Relationship Id="rId11" Type="http://schemas.openxmlformats.org/officeDocument/2006/relationships/hyperlink" Target="https://podminky.urs.cz/item/CS_URS_2025_01/741372062" TargetMode="External" /><Relationship Id="rId12" Type="http://schemas.openxmlformats.org/officeDocument/2006/relationships/hyperlink" Target="https://podminky.urs.cz/item/CS_URS_2025_01/741810001" TargetMode="External" /><Relationship Id="rId13" Type="http://schemas.openxmlformats.org/officeDocument/2006/relationships/hyperlink" Target="https://podminky.urs.cz/item/CS_URS_2025_01/998741101" TargetMode="External" /><Relationship Id="rId14" Type="http://schemas.openxmlformats.org/officeDocument/2006/relationships/hyperlink" Target="https://podminky.urs.cz/item/CS_URS_2023_01/998741181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7142426" TargetMode="External" /><Relationship Id="rId2" Type="http://schemas.openxmlformats.org/officeDocument/2006/relationships/hyperlink" Target="https://podminky.urs.cz/item/CS_URS_2025_01/319202115" TargetMode="External" /><Relationship Id="rId3" Type="http://schemas.openxmlformats.org/officeDocument/2006/relationships/hyperlink" Target="https://podminky.urs.cz/item/CS_URS_2025_01/342272245" TargetMode="External" /><Relationship Id="rId4" Type="http://schemas.openxmlformats.org/officeDocument/2006/relationships/hyperlink" Target="https://podminky.urs.cz/item/CS_URS_2025_01/612321141" TargetMode="External" /><Relationship Id="rId5" Type="http://schemas.openxmlformats.org/officeDocument/2006/relationships/hyperlink" Target="https://podminky.urs.cz/item/CS_URS_2025_01/612324111" TargetMode="External" /><Relationship Id="rId6" Type="http://schemas.openxmlformats.org/officeDocument/2006/relationships/hyperlink" Target="https://podminky.urs.cz/item/CS_URS_2025_01/612324191" TargetMode="External" /><Relationship Id="rId7" Type="http://schemas.openxmlformats.org/officeDocument/2006/relationships/hyperlink" Target="https://podminky.urs.cz/item/CS_URS_2025_01/612325131" TargetMode="External" /><Relationship Id="rId8" Type="http://schemas.openxmlformats.org/officeDocument/2006/relationships/hyperlink" Target="https://podminky.urs.cz/item/CS_URS_2025_01/612325191" TargetMode="External" /><Relationship Id="rId9" Type="http://schemas.openxmlformats.org/officeDocument/2006/relationships/hyperlink" Target="https://podminky.urs.cz/item/CS_URS_2025_01/612328131" TargetMode="External" /><Relationship Id="rId10" Type="http://schemas.openxmlformats.org/officeDocument/2006/relationships/hyperlink" Target="https://podminky.urs.cz/item/CS_URS_2025_01/632451105" TargetMode="External" /><Relationship Id="rId11" Type="http://schemas.openxmlformats.org/officeDocument/2006/relationships/hyperlink" Target="https://podminky.urs.cz/item/CS_URS_2025_01/642942721" TargetMode="External" /><Relationship Id="rId12" Type="http://schemas.openxmlformats.org/officeDocument/2006/relationships/hyperlink" Target="https://podminky.urs.cz/item/CS_URS_2025_01/949101111" TargetMode="External" /><Relationship Id="rId13" Type="http://schemas.openxmlformats.org/officeDocument/2006/relationships/hyperlink" Target="https://podminky.urs.cz/item/CS_URS_2025_01/952901111" TargetMode="External" /><Relationship Id="rId14" Type="http://schemas.openxmlformats.org/officeDocument/2006/relationships/hyperlink" Target="https://podminky.urs.cz/item/CS_URS_2025_01/968072456" TargetMode="External" /><Relationship Id="rId15" Type="http://schemas.openxmlformats.org/officeDocument/2006/relationships/hyperlink" Target="https://podminky.urs.cz/item/CS_URS_2025_01/978013191" TargetMode="External" /><Relationship Id="rId16" Type="http://schemas.openxmlformats.org/officeDocument/2006/relationships/hyperlink" Target="https://podminky.urs.cz/item/CS_URS_2025_01/997013211" TargetMode="External" /><Relationship Id="rId17" Type="http://schemas.openxmlformats.org/officeDocument/2006/relationships/hyperlink" Target="https://podminky.urs.cz/item/CS_URS_2025_01/997013501" TargetMode="External" /><Relationship Id="rId18" Type="http://schemas.openxmlformats.org/officeDocument/2006/relationships/hyperlink" Target="https://podminky.urs.cz/item/CS_URS_2025_01/997013509" TargetMode="External" /><Relationship Id="rId19" Type="http://schemas.openxmlformats.org/officeDocument/2006/relationships/hyperlink" Target="https://podminky.urs.cz/item/CS_URS_2025_01/997013871" TargetMode="External" /><Relationship Id="rId20" Type="http://schemas.openxmlformats.org/officeDocument/2006/relationships/hyperlink" Target="https://podminky.urs.cz/item/CS_URS_2025_01/998018001" TargetMode="External" /><Relationship Id="rId21" Type="http://schemas.openxmlformats.org/officeDocument/2006/relationships/hyperlink" Target="https://podminky.urs.cz/item/CS_URS_2025_01/711113127" TargetMode="External" /><Relationship Id="rId22" Type="http://schemas.openxmlformats.org/officeDocument/2006/relationships/hyperlink" Target="https://podminky.urs.cz/item/CS_URS_2025_01/711493122" TargetMode="External" /><Relationship Id="rId23" Type="http://schemas.openxmlformats.org/officeDocument/2006/relationships/hyperlink" Target="https://podminky.urs.cz/item/CS_URS_2025_01/998711101" TargetMode="External" /><Relationship Id="rId24" Type="http://schemas.openxmlformats.org/officeDocument/2006/relationships/hyperlink" Target="https://podminky.urs.cz/item/CS_URS_2023_01/998711181" TargetMode="External" /><Relationship Id="rId25" Type="http://schemas.openxmlformats.org/officeDocument/2006/relationships/hyperlink" Target="https://podminky.urs.cz/item/CS_URS_2025_01/763111811" TargetMode="External" /><Relationship Id="rId26" Type="http://schemas.openxmlformats.org/officeDocument/2006/relationships/hyperlink" Target="https://podminky.urs.cz/item/CS_URS_2025_01/766660011" TargetMode="External" /><Relationship Id="rId27" Type="http://schemas.openxmlformats.org/officeDocument/2006/relationships/hyperlink" Target="https://podminky.urs.cz/item/CS_URS_2025_01/766660729" TargetMode="External" /><Relationship Id="rId28" Type="http://schemas.openxmlformats.org/officeDocument/2006/relationships/hyperlink" Target="https://podminky.urs.cz/item/CS_URS_2025_01/998766101" TargetMode="External" /><Relationship Id="rId29" Type="http://schemas.openxmlformats.org/officeDocument/2006/relationships/hyperlink" Target="https://podminky.urs.cz/item/CS_URS_2023_01/998766181" TargetMode="External" /><Relationship Id="rId30" Type="http://schemas.openxmlformats.org/officeDocument/2006/relationships/hyperlink" Target="https://podminky.urs.cz/item/CS_URS_2025_01/771111011" TargetMode="External" /><Relationship Id="rId31" Type="http://schemas.openxmlformats.org/officeDocument/2006/relationships/hyperlink" Target="https://podminky.urs.cz/item/CS_URS_2025_01/771121011" TargetMode="External" /><Relationship Id="rId32" Type="http://schemas.openxmlformats.org/officeDocument/2006/relationships/hyperlink" Target="https://podminky.urs.cz/item/CS_URS_2025_01/771151023" TargetMode="External" /><Relationship Id="rId33" Type="http://schemas.openxmlformats.org/officeDocument/2006/relationships/hyperlink" Target="https://podminky.urs.cz/item/CS_URS_2025_01/771471810" TargetMode="External" /><Relationship Id="rId34" Type="http://schemas.openxmlformats.org/officeDocument/2006/relationships/hyperlink" Target="https://podminky.urs.cz/item/CS_URS_2025_01/771474112" TargetMode="External" /><Relationship Id="rId35" Type="http://schemas.openxmlformats.org/officeDocument/2006/relationships/hyperlink" Target="https://podminky.urs.cz/item/CS_URS_2025_01/771571810" TargetMode="External" /><Relationship Id="rId36" Type="http://schemas.openxmlformats.org/officeDocument/2006/relationships/hyperlink" Target="https://podminky.urs.cz/item/CS_URS_2023_01/771574243" TargetMode="External" /><Relationship Id="rId37" Type="http://schemas.openxmlformats.org/officeDocument/2006/relationships/hyperlink" Target="https://podminky.urs.cz/item/CS_URS_2025_01/771591112" TargetMode="External" /><Relationship Id="rId38" Type="http://schemas.openxmlformats.org/officeDocument/2006/relationships/hyperlink" Target="https://podminky.urs.cz/item/CS_URS_2025_01/998771101" TargetMode="External" /><Relationship Id="rId39" Type="http://schemas.openxmlformats.org/officeDocument/2006/relationships/hyperlink" Target="https://podminky.urs.cz/item/CS_URS_2023_01/998771181" TargetMode="External" /><Relationship Id="rId40" Type="http://schemas.openxmlformats.org/officeDocument/2006/relationships/hyperlink" Target="https://podminky.urs.cz/item/CS_URS_2025_01/776111112" TargetMode="External" /><Relationship Id="rId41" Type="http://schemas.openxmlformats.org/officeDocument/2006/relationships/hyperlink" Target="https://podminky.urs.cz/item/CS_URS_2025_01/776111311" TargetMode="External" /><Relationship Id="rId42" Type="http://schemas.openxmlformats.org/officeDocument/2006/relationships/hyperlink" Target="https://podminky.urs.cz/item/CS_URS_2025_01/776121321" TargetMode="External" /><Relationship Id="rId43" Type="http://schemas.openxmlformats.org/officeDocument/2006/relationships/hyperlink" Target="https://podminky.urs.cz/item/CS_URS_2025_01/776201811" TargetMode="External" /><Relationship Id="rId44" Type="http://schemas.openxmlformats.org/officeDocument/2006/relationships/hyperlink" Target="https://podminky.urs.cz/item/CS_URS_2025_01/776221111" TargetMode="External" /><Relationship Id="rId45" Type="http://schemas.openxmlformats.org/officeDocument/2006/relationships/hyperlink" Target="https://podminky.urs.cz/item/CS_URS_2025_01/776223111" TargetMode="External" /><Relationship Id="rId46" Type="http://schemas.openxmlformats.org/officeDocument/2006/relationships/hyperlink" Target="https://podminky.urs.cz/item/CS_URS_2025_01/776411111" TargetMode="External" /><Relationship Id="rId47" Type="http://schemas.openxmlformats.org/officeDocument/2006/relationships/hyperlink" Target="https://podminky.urs.cz/item/CS_URS_2025_01/998776101" TargetMode="External" /><Relationship Id="rId48" Type="http://schemas.openxmlformats.org/officeDocument/2006/relationships/hyperlink" Target="https://podminky.urs.cz/item/CS_URS_2023_01/998776181" TargetMode="External" /><Relationship Id="rId49" Type="http://schemas.openxmlformats.org/officeDocument/2006/relationships/hyperlink" Target="https://podminky.urs.cz/item/CS_URS_2025_01/781111011" TargetMode="External" /><Relationship Id="rId50" Type="http://schemas.openxmlformats.org/officeDocument/2006/relationships/hyperlink" Target="https://podminky.urs.cz/item/CS_URS_2025_01/781121011" TargetMode="External" /><Relationship Id="rId51" Type="http://schemas.openxmlformats.org/officeDocument/2006/relationships/hyperlink" Target="https://podminky.urs.cz/item/CS_URS_2025_01/781471810" TargetMode="External" /><Relationship Id="rId52" Type="http://schemas.openxmlformats.org/officeDocument/2006/relationships/hyperlink" Target="https://podminky.urs.cz/item/CS_URS_2025_01/781474112" TargetMode="External" /><Relationship Id="rId53" Type="http://schemas.openxmlformats.org/officeDocument/2006/relationships/hyperlink" Target="https://podminky.urs.cz/item/CS_URS_2025_01/998781101" TargetMode="External" /><Relationship Id="rId54" Type="http://schemas.openxmlformats.org/officeDocument/2006/relationships/hyperlink" Target="https://podminky.urs.cz/item/CS_URS_2023_01/998781181" TargetMode="External" /><Relationship Id="rId55" Type="http://schemas.openxmlformats.org/officeDocument/2006/relationships/hyperlink" Target="https://podminky.urs.cz/item/CS_URS_2025_01/784111001" TargetMode="External" /><Relationship Id="rId56" Type="http://schemas.openxmlformats.org/officeDocument/2006/relationships/hyperlink" Target="https://podminky.urs.cz/item/CS_URS_2025_01/784171101" TargetMode="External" /><Relationship Id="rId57" Type="http://schemas.openxmlformats.org/officeDocument/2006/relationships/hyperlink" Target="https://podminky.urs.cz/item/CS_URS_2025_01/784171111" TargetMode="External" /><Relationship Id="rId58" Type="http://schemas.openxmlformats.org/officeDocument/2006/relationships/hyperlink" Target="https://podminky.urs.cz/item/CS_URS_2025_01/784181101" TargetMode="External" /><Relationship Id="rId59" Type="http://schemas.openxmlformats.org/officeDocument/2006/relationships/hyperlink" Target="https://podminky.urs.cz/item/CS_URS_2025_01/784221101" TargetMode="External" /><Relationship Id="rId60" Type="http://schemas.openxmlformats.org/officeDocument/2006/relationships/hyperlink" Target="https://podminky.urs.cz/item/CS_URS_2025_01/HZS2232" TargetMode="External" /><Relationship Id="rId6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97013211" TargetMode="External" /><Relationship Id="rId2" Type="http://schemas.openxmlformats.org/officeDocument/2006/relationships/hyperlink" Target="https://podminky.urs.cz/item/CS_URS_2025_01/997013501" TargetMode="External" /><Relationship Id="rId3" Type="http://schemas.openxmlformats.org/officeDocument/2006/relationships/hyperlink" Target="https://podminky.urs.cz/item/CS_URS_2025_01/997013509" TargetMode="External" /><Relationship Id="rId4" Type="http://schemas.openxmlformats.org/officeDocument/2006/relationships/hyperlink" Target="https://podminky.urs.cz/item/CS_URS_2025_01/997013871" TargetMode="External" /><Relationship Id="rId5" Type="http://schemas.openxmlformats.org/officeDocument/2006/relationships/hyperlink" Target="https://podminky.urs.cz/item/CS_URS_2025_01/741370034" TargetMode="External" /><Relationship Id="rId6" Type="http://schemas.openxmlformats.org/officeDocument/2006/relationships/hyperlink" Target="https://podminky.urs.cz/item/CS_URS_2025_01/741371841" TargetMode="External" /><Relationship Id="rId7" Type="http://schemas.openxmlformats.org/officeDocument/2006/relationships/hyperlink" Target="https://podminky.urs.cz/item/CS_URS_2025_01/741372062" TargetMode="External" /><Relationship Id="rId8" Type="http://schemas.openxmlformats.org/officeDocument/2006/relationships/hyperlink" Target="https://podminky.urs.cz/item/CS_URS_2025_01/998741101" TargetMode="External" /><Relationship Id="rId9" Type="http://schemas.openxmlformats.org/officeDocument/2006/relationships/hyperlink" Target="https://podminky.urs.cz/item/CS_URS_2023_01/998741181" TargetMode="External" /><Relationship Id="rId1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7944323" TargetMode="External" /><Relationship Id="rId2" Type="http://schemas.openxmlformats.org/officeDocument/2006/relationships/hyperlink" Target="https://podminky.urs.cz/item/CS_URS_2025_01/612325302" TargetMode="External" /><Relationship Id="rId3" Type="http://schemas.openxmlformats.org/officeDocument/2006/relationships/hyperlink" Target="https://podminky.urs.cz/item/CS_URS_2025_01/632451105" TargetMode="External" /><Relationship Id="rId4" Type="http://schemas.openxmlformats.org/officeDocument/2006/relationships/hyperlink" Target="https://podminky.urs.cz/item/CS_URS_2025_01/642942611" TargetMode="External" /><Relationship Id="rId5" Type="http://schemas.openxmlformats.org/officeDocument/2006/relationships/hyperlink" Target="https://podminky.urs.cz/item/CS_URS_2025_01/949101111" TargetMode="External" /><Relationship Id="rId6" Type="http://schemas.openxmlformats.org/officeDocument/2006/relationships/hyperlink" Target="https://podminky.urs.cz/item/CS_URS_2025_01/952901111" TargetMode="External" /><Relationship Id="rId7" Type="http://schemas.openxmlformats.org/officeDocument/2006/relationships/hyperlink" Target="https://podminky.urs.cz/item/CS_URS_2025_01/962032230" TargetMode="External" /><Relationship Id="rId8" Type="http://schemas.openxmlformats.org/officeDocument/2006/relationships/hyperlink" Target="https://podminky.urs.cz/item/CS_URS_2025_01/964072221" TargetMode="External" /><Relationship Id="rId9" Type="http://schemas.openxmlformats.org/officeDocument/2006/relationships/hyperlink" Target="https://podminky.urs.cz/item/CS_URS_2025_01/968072455" TargetMode="External" /><Relationship Id="rId10" Type="http://schemas.openxmlformats.org/officeDocument/2006/relationships/hyperlink" Target="https://podminky.urs.cz/item/CS_URS_2025_01/973031325" TargetMode="External" /><Relationship Id="rId11" Type="http://schemas.openxmlformats.org/officeDocument/2006/relationships/hyperlink" Target="https://podminky.urs.cz/item/CS_URS_2025_01/997013211" TargetMode="External" /><Relationship Id="rId12" Type="http://schemas.openxmlformats.org/officeDocument/2006/relationships/hyperlink" Target="https://podminky.urs.cz/item/CS_URS_2025_01/997013501" TargetMode="External" /><Relationship Id="rId13" Type="http://schemas.openxmlformats.org/officeDocument/2006/relationships/hyperlink" Target="https://podminky.urs.cz/item/CS_URS_2025_01/997013509" TargetMode="External" /><Relationship Id="rId14" Type="http://schemas.openxmlformats.org/officeDocument/2006/relationships/hyperlink" Target="https://podminky.urs.cz/item/CS_URS_2025_01/997013871" TargetMode="External" /><Relationship Id="rId15" Type="http://schemas.openxmlformats.org/officeDocument/2006/relationships/hyperlink" Target="https://podminky.urs.cz/item/CS_URS_2025_01/998018001" TargetMode="External" /><Relationship Id="rId16" Type="http://schemas.openxmlformats.org/officeDocument/2006/relationships/hyperlink" Target="https://podminky.urs.cz/item/CS_URS_2025_01/763264741" TargetMode="External" /><Relationship Id="rId17" Type="http://schemas.openxmlformats.org/officeDocument/2006/relationships/hyperlink" Target="https://podminky.urs.cz/item/CS_URS_2025_01/998763301" TargetMode="External" /><Relationship Id="rId18" Type="http://schemas.openxmlformats.org/officeDocument/2006/relationships/hyperlink" Target="https://podminky.urs.cz/item/CS_URS_2023_01/998763381" TargetMode="External" /><Relationship Id="rId19" Type="http://schemas.openxmlformats.org/officeDocument/2006/relationships/hyperlink" Target="https://podminky.urs.cz/item/CS_URS_2025_01/766660001" TargetMode="External" /><Relationship Id="rId20" Type="http://schemas.openxmlformats.org/officeDocument/2006/relationships/hyperlink" Target="https://podminky.urs.cz/item/CS_URS_2025_01/766660002" TargetMode="External" /><Relationship Id="rId21" Type="http://schemas.openxmlformats.org/officeDocument/2006/relationships/hyperlink" Target="https://podminky.urs.cz/item/CS_URS_2025_01/766660729" TargetMode="External" /><Relationship Id="rId22" Type="http://schemas.openxmlformats.org/officeDocument/2006/relationships/hyperlink" Target="https://podminky.urs.cz/item/CS_URS_2025_01/998766101" TargetMode="External" /><Relationship Id="rId23" Type="http://schemas.openxmlformats.org/officeDocument/2006/relationships/hyperlink" Target="https://podminky.urs.cz/item/CS_URS_2023_01/998766181" TargetMode="External" /><Relationship Id="rId24" Type="http://schemas.openxmlformats.org/officeDocument/2006/relationships/hyperlink" Target="https://podminky.urs.cz/item/CS_URS_2025_01/776111112" TargetMode="External" /><Relationship Id="rId25" Type="http://schemas.openxmlformats.org/officeDocument/2006/relationships/hyperlink" Target="https://podminky.urs.cz/item/CS_URS_2025_01/776111311" TargetMode="External" /><Relationship Id="rId26" Type="http://schemas.openxmlformats.org/officeDocument/2006/relationships/hyperlink" Target="https://podminky.urs.cz/item/CS_URS_2025_01/776121112" TargetMode="External" /><Relationship Id="rId27" Type="http://schemas.openxmlformats.org/officeDocument/2006/relationships/hyperlink" Target="https://podminky.urs.cz/item/CS_URS_2025_01/776201811" TargetMode="External" /><Relationship Id="rId28" Type="http://schemas.openxmlformats.org/officeDocument/2006/relationships/hyperlink" Target="https://podminky.urs.cz/item/CS_URS_2025_01/776231111" TargetMode="External" /><Relationship Id="rId29" Type="http://schemas.openxmlformats.org/officeDocument/2006/relationships/hyperlink" Target="https://podminky.urs.cz/item/CS_URS_2025_01/776410811" TargetMode="External" /><Relationship Id="rId30" Type="http://schemas.openxmlformats.org/officeDocument/2006/relationships/hyperlink" Target="https://podminky.urs.cz/item/CS_URS_2025_01/776411111" TargetMode="External" /><Relationship Id="rId31" Type="http://schemas.openxmlformats.org/officeDocument/2006/relationships/hyperlink" Target="https://podminky.urs.cz/item/CS_URS_2025_01/998776101" TargetMode="External" /><Relationship Id="rId32" Type="http://schemas.openxmlformats.org/officeDocument/2006/relationships/hyperlink" Target="https://podminky.urs.cz/item/CS_URS_2023_01/998776181" TargetMode="External" /><Relationship Id="rId33" Type="http://schemas.openxmlformats.org/officeDocument/2006/relationships/hyperlink" Target="https://podminky.urs.cz/item/CS_URS_2025_01/784111001" TargetMode="External" /><Relationship Id="rId34" Type="http://schemas.openxmlformats.org/officeDocument/2006/relationships/hyperlink" Target="https://podminky.urs.cz/item/CS_URS_2025_01/784171101" TargetMode="External" /><Relationship Id="rId35" Type="http://schemas.openxmlformats.org/officeDocument/2006/relationships/hyperlink" Target="https://podminky.urs.cz/item/CS_URS_2025_01/784171111" TargetMode="External" /><Relationship Id="rId36" Type="http://schemas.openxmlformats.org/officeDocument/2006/relationships/hyperlink" Target="https://podminky.urs.cz/item/CS_URS_2025_01/784181101" TargetMode="External" /><Relationship Id="rId37" Type="http://schemas.openxmlformats.org/officeDocument/2006/relationships/hyperlink" Target="https://podminky.urs.cz/item/CS_URS_2025_01/784221101" TargetMode="External" /><Relationship Id="rId38" Type="http://schemas.openxmlformats.org/officeDocument/2006/relationships/hyperlink" Target="https://podminky.urs.cz/item/CS_URS_2025_01/786626111" TargetMode="External" /><Relationship Id="rId3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2325121" TargetMode="External" /><Relationship Id="rId2" Type="http://schemas.openxmlformats.org/officeDocument/2006/relationships/hyperlink" Target="https://podminky.urs.cz/item/CS_URS_2025_01/974031132" TargetMode="External" /><Relationship Id="rId3" Type="http://schemas.openxmlformats.org/officeDocument/2006/relationships/hyperlink" Target="https://podminky.urs.cz/item/CS_URS_2025_01/997013211" TargetMode="External" /><Relationship Id="rId4" Type="http://schemas.openxmlformats.org/officeDocument/2006/relationships/hyperlink" Target="https://podminky.urs.cz/item/CS_URS_2025_01/997013501" TargetMode="External" /><Relationship Id="rId5" Type="http://schemas.openxmlformats.org/officeDocument/2006/relationships/hyperlink" Target="https://podminky.urs.cz/item/CS_URS_2025_01/997013509" TargetMode="External" /><Relationship Id="rId6" Type="http://schemas.openxmlformats.org/officeDocument/2006/relationships/hyperlink" Target="https://podminky.urs.cz/item/CS_URS_2025_01/997013871" TargetMode="External" /><Relationship Id="rId7" Type="http://schemas.openxmlformats.org/officeDocument/2006/relationships/hyperlink" Target="https://podminky.urs.cz/item/CS_URS_2025_01/998018001" TargetMode="External" /><Relationship Id="rId8" Type="http://schemas.openxmlformats.org/officeDocument/2006/relationships/hyperlink" Target="https://podminky.urs.cz/item/CS_URS_2025_01/741122015" TargetMode="External" /><Relationship Id="rId9" Type="http://schemas.openxmlformats.org/officeDocument/2006/relationships/hyperlink" Target="https://podminky.urs.cz/item/CS_URS_2025_01/741122031" TargetMode="External" /><Relationship Id="rId10" Type="http://schemas.openxmlformats.org/officeDocument/2006/relationships/hyperlink" Target="https://podminky.urs.cz/item/CS_URS_2025_01/741310022" TargetMode="External" /><Relationship Id="rId11" Type="http://schemas.openxmlformats.org/officeDocument/2006/relationships/hyperlink" Target="https://podminky.urs.cz/item/CS_URS_2025_01/741321001" TargetMode="External" /><Relationship Id="rId12" Type="http://schemas.openxmlformats.org/officeDocument/2006/relationships/hyperlink" Target="https://podminky.urs.cz/item/CS_URS_2025_01/741370034" TargetMode="External" /><Relationship Id="rId13" Type="http://schemas.openxmlformats.org/officeDocument/2006/relationships/hyperlink" Target="https://podminky.urs.cz/item/CS_URS_2025_01/741371841" TargetMode="External" /><Relationship Id="rId14" Type="http://schemas.openxmlformats.org/officeDocument/2006/relationships/hyperlink" Target="https://podminky.urs.cz/item/CS_URS_2025_01/741372062" TargetMode="External" /><Relationship Id="rId15" Type="http://schemas.openxmlformats.org/officeDocument/2006/relationships/hyperlink" Target="https://podminky.urs.cz/item/CS_URS_2025_01/741810001" TargetMode="External" /><Relationship Id="rId16" Type="http://schemas.openxmlformats.org/officeDocument/2006/relationships/hyperlink" Target="https://podminky.urs.cz/item/CS_URS_2025_01/998741101" TargetMode="External" /><Relationship Id="rId17" Type="http://schemas.openxmlformats.org/officeDocument/2006/relationships/hyperlink" Target="https://podminky.urs.cz/item/CS_URS_2023_01/998741181" TargetMode="External" /><Relationship Id="rId18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01a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Odborné učebny - ZŠ Bílina(stavební práce)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parc.č.: 1785,1783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3. 3. 2025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Bílina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>MPtechnik s.r.o.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ROUND(AS55+AS58+AS61,2)</f>
        <v>0</v>
      </c>
      <c r="AT54" s="106">
        <f>ROUND(SUM(AV54:AW54),2)</f>
        <v>0</v>
      </c>
      <c r="AU54" s="107">
        <f>ROUND(AU55+AU58+AU61,5)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ROUND(AZ55+AZ58+AZ61,2)</f>
        <v>0</v>
      </c>
      <c r="BA54" s="106">
        <f>ROUND(BA55+BA58+BA61,2)</f>
        <v>0</v>
      </c>
      <c r="BB54" s="106">
        <f>ROUND(BB55+BB58+BB61,2)</f>
        <v>0</v>
      </c>
      <c r="BC54" s="106">
        <f>ROUND(BC55+BC58+BC61,2)</f>
        <v>0</v>
      </c>
      <c r="BD54" s="108">
        <f>ROUND(BD55+BD58+BD61,2)</f>
        <v>0</v>
      </c>
      <c r="BE54" s="6"/>
      <c r="BS54" s="109" t="s">
        <v>74</v>
      </c>
      <c r="BT54" s="109" t="s">
        <v>75</v>
      </c>
      <c r="BU54" s="110" t="s">
        <v>76</v>
      </c>
      <c r="BV54" s="109" t="s">
        <v>77</v>
      </c>
      <c r="BW54" s="109" t="s">
        <v>5</v>
      </c>
      <c r="BX54" s="109" t="s">
        <v>78</v>
      </c>
      <c r="CL54" s="109" t="s">
        <v>19</v>
      </c>
    </row>
    <row r="55" s="7" customFormat="1" ht="16.5" customHeight="1">
      <c r="A55" s="7"/>
      <c r="B55" s="111"/>
      <c r="C55" s="112"/>
      <c r="D55" s="113" t="s">
        <v>79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81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74</v>
      </c>
      <c r="BT55" s="123" t="s">
        <v>82</v>
      </c>
      <c r="BV55" s="123" t="s">
        <v>77</v>
      </c>
      <c r="BW55" s="123" t="s">
        <v>83</v>
      </c>
      <c r="BX55" s="123" t="s">
        <v>5</v>
      </c>
      <c r="CL55" s="123" t="s">
        <v>19</v>
      </c>
      <c r="CM55" s="123" t="s">
        <v>84</v>
      </c>
    </row>
    <row r="56" s="4" customFormat="1" ht="16.5" customHeight="1">
      <c r="A56" s="124" t="s">
        <v>85</v>
      </c>
      <c r="B56" s="63"/>
      <c r="C56" s="125"/>
      <c r="D56" s="125"/>
      <c r="E56" s="126" t="s">
        <v>79</v>
      </c>
      <c r="F56" s="126"/>
      <c r="G56" s="126"/>
      <c r="H56" s="126"/>
      <c r="I56" s="126"/>
      <c r="J56" s="125"/>
      <c r="K56" s="126" t="s">
        <v>80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'a - Učebna informatiky'!J30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86</v>
      </c>
      <c r="AR56" s="65"/>
      <c r="AS56" s="129">
        <v>0</v>
      </c>
      <c r="AT56" s="130">
        <f>ROUND(SUM(AV56:AW56),2)</f>
        <v>0</v>
      </c>
      <c r="AU56" s="131">
        <f>'a - Učebna informatiky'!P85</f>
        <v>0</v>
      </c>
      <c r="AV56" s="130">
        <f>'a - Učebna informatiky'!J33</f>
        <v>0</v>
      </c>
      <c r="AW56" s="130">
        <f>'a - Učebna informatiky'!J34</f>
        <v>0</v>
      </c>
      <c r="AX56" s="130">
        <f>'a - Učebna informatiky'!J35</f>
        <v>0</v>
      </c>
      <c r="AY56" s="130">
        <f>'a - Učebna informatiky'!J36</f>
        <v>0</v>
      </c>
      <c r="AZ56" s="130">
        <f>'a - Učebna informatiky'!F33</f>
        <v>0</v>
      </c>
      <c r="BA56" s="130">
        <f>'a - Učebna informatiky'!F34</f>
        <v>0</v>
      </c>
      <c r="BB56" s="130">
        <f>'a - Učebna informatiky'!F35</f>
        <v>0</v>
      </c>
      <c r="BC56" s="130">
        <f>'a - Učebna informatiky'!F36</f>
        <v>0</v>
      </c>
      <c r="BD56" s="132">
        <f>'a - Učebna informatiky'!F37</f>
        <v>0</v>
      </c>
      <c r="BE56" s="4"/>
      <c r="BT56" s="133" t="s">
        <v>84</v>
      </c>
      <c r="BU56" s="133" t="s">
        <v>87</v>
      </c>
      <c r="BV56" s="133" t="s">
        <v>77</v>
      </c>
      <c r="BW56" s="133" t="s">
        <v>83</v>
      </c>
      <c r="BX56" s="133" t="s">
        <v>5</v>
      </c>
      <c r="CL56" s="133" t="s">
        <v>19</v>
      </c>
      <c r="CM56" s="133" t="s">
        <v>84</v>
      </c>
    </row>
    <row r="57" s="4" customFormat="1" ht="16.5" customHeight="1">
      <c r="A57" s="124" t="s">
        <v>85</v>
      </c>
      <c r="B57" s="63"/>
      <c r="C57" s="125"/>
      <c r="D57" s="125"/>
      <c r="E57" s="126" t="s">
        <v>88</v>
      </c>
      <c r="F57" s="126"/>
      <c r="G57" s="126"/>
      <c r="H57" s="126"/>
      <c r="I57" s="126"/>
      <c r="J57" s="125"/>
      <c r="K57" s="126" t="s">
        <v>89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'a1 - Elektroinstalace'!J32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86</v>
      </c>
      <c r="AR57" s="65"/>
      <c r="AS57" s="129">
        <v>0</v>
      </c>
      <c r="AT57" s="130">
        <f>ROUND(SUM(AV57:AW57),2)</f>
        <v>0</v>
      </c>
      <c r="AU57" s="131">
        <f>'a1 - Elektroinstalace'!P89</f>
        <v>0</v>
      </c>
      <c r="AV57" s="130">
        <f>'a1 - Elektroinstalace'!J35</f>
        <v>0</v>
      </c>
      <c r="AW57" s="130">
        <f>'a1 - Elektroinstalace'!J36</f>
        <v>0</v>
      </c>
      <c r="AX57" s="130">
        <f>'a1 - Elektroinstalace'!J37</f>
        <v>0</v>
      </c>
      <c r="AY57" s="130">
        <f>'a1 - Elektroinstalace'!J38</f>
        <v>0</v>
      </c>
      <c r="AZ57" s="130">
        <f>'a1 - Elektroinstalace'!F35</f>
        <v>0</v>
      </c>
      <c r="BA57" s="130">
        <f>'a1 - Elektroinstalace'!F36</f>
        <v>0</v>
      </c>
      <c r="BB57" s="130">
        <f>'a1 - Elektroinstalace'!F37</f>
        <v>0</v>
      </c>
      <c r="BC57" s="130">
        <f>'a1 - Elektroinstalace'!F38</f>
        <v>0</v>
      </c>
      <c r="BD57" s="132">
        <f>'a1 - Elektroinstalace'!F39</f>
        <v>0</v>
      </c>
      <c r="BE57" s="4"/>
      <c r="BT57" s="133" t="s">
        <v>84</v>
      </c>
      <c r="BV57" s="133" t="s">
        <v>77</v>
      </c>
      <c r="BW57" s="133" t="s">
        <v>90</v>
      </c>
      <c r="BX57" s="133" t="s">
        <v>83</v>
      </c>
      <c r="CL57" s="133" t="s">
        <v>19</v>
      </c>
    </row>
    <row r="58" s="7" customFormat="1" ht="16.5" customHeight="1">
      <c r="A58" s="7"/>
      <c r="B58" s="111"/>
      <c r="C58" s="112"/>
      <c r="D58" s="113" t="s">
        <v>91</v>
      </c>
      <c r="E58" s="113"/>
      <c r="F58" s="113"/>
      <c r="G58" s="113"/>
      <c r="H58" s="113"/>
      <c r="I58" s="114"/>
      <c r="J58" s="113" t="s">
        <v>92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ROUND(SUM(AG59:AG60),2)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81</v>
      </c>
      <c r="AR58" s="118"/>
      <c r="AS58" s="119">
        <f>ROUND(SUM(AS59:AS60),2)</f>
        <v>0</v>
      </c>
      <c r="AT58" s="120">
        <f>ROUND(SUM(AV58:AW58),2)</f>
        <v>0</v>
      </c>
      <c r="AU58" s="121">
        <f>ROUND(SUM(AU59:AU60),5)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ROUND(SUM(AZ59:AZ60),2)</f>
        <v>0</v>
      </c>
      <c r="BA58" s="120">
        <f>ROUND(SUM(BA59:BA60),2)</f>
        <v>0</v>
      </c>
      <c r="BB58" s="120">
        <f>ROUND(SUM(BB59:BB60),2)</f>
        <v>0</v>
      </c>
      <c r="BC58" s="120">
        <f>ROUND(SUM(BC59:BC60),2)</f>
        <v>0</v>
      </c>
      <c r="BD58" s="122">
        <f>ROUND(SUM(BD59:BD60),2)</f>
        <v>0</v>
      </c>
      <c r="BE58" s="7"/>
      <c r="BS58" s="123" t="s">
        <v>74</v>
      </c>
      <c r="BT58" s="123" t="s">
        <v>82</v>
      </c>
      <c r="BV58" s="123" t="s">
        <v>77</v>
      </c>
      <c r="BW58" s="123" t="s">
        <v>93</v>
      </c>
      <c r="BX58" s="123" t="s">
        <v>5</v>
      </c>
      <c r="CL58" s="123" t="s">
        <v>19</v>
      </c>
      <c r="CM58" s="123" t="s">
        <v>84</v>
      </c>
    </row>
    <row r="59" s="4" customFormat="1" ht="16.5" customHeight="1">
      <c r="A59" s="124" t="s">
        <v>85</v>
      </c>
      <c r="B59" s="63"/>
      <c r="C59" s="125"/>
      <c r="D59" s="125"/>
      <c r="E59" s="126" t="s">
        <v>91</v>
      </c>
      <c r="F59" s="126"/>
      <c r="G59" s="126"/>
      <c r="H59" s="126"/>
      <c r="I59" s="126"/>
      <c r="J59" s="125"/>
      <c r="K59" s="126" t="s">
        <v>92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'b - Učebna a kabinet dílen'!J30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86</v>
      </c>
      <c r="AR59" s="65"/>
      <c r="AS59" s="129">
        <v>0</v>
      </c>
      <c r="AT59" s="130">
        <f>ROUND(SUM(AV59:AW59),2)</f>
        <v>0</v>
      </c>
      <c r="AU59" s="131">
        <f>'b - Učebna a kabinet dílen'!P94</f>
        <v>0</v>
      </c>
      <c r="AV59" s="130">
        <f>'b - Učebna a kabinet dílen'!J33</f>
        <v>0</v>
      </c>
      <c r="AW59" s="130">
        <f>'b - Učebna a kabinet dílen'!J34</f>
        <v>0</v>
      </c>
      <c r="AX59" s="130">
        <f>'b - Učebna a kabinet dílen'!J35</f>
        <v>0</v>
      </c>
      <c r="AY59" s="130">
        <f>'b - Učebna a kabinet dílen'!J36</f>
        <v>0</v>
      </c>
      <c r="AZ59" s="130">
        <f>'b - Učebna a kabinet dílen'!F33</f>
        <v>0</v>
      </c>
      <c r="BA59" s="130">
        <f>'b - Učebna a kabinet dílen'!F34</f>
        <v>0</v>
      </c>
      <c r="BB59" s="130">
        <f>'b - Učebna a kabinet dílen'!F35</f>
        <v>0</v>
      </c>
      <c r="BC59" s="130">
        <f>'b - Učebna a kabinet dílen'!F36</f>
        <v>0</v>
      </c>
      <c r="BD59" s="132">
        <f>'b - Učebna a kabinet dílen'!F37</f>
        <v>0</v>
      </c>
      <c r="BE59" s="4"/>
      <c r="BT59" s="133" t="s">
        <v>84</v>
      </c>
      <c r="BU59" s="133" t="s">
        <v>87</v>
      </c>
      <c r="BV59" s="133" t="s">
        <v>77</v>
      </c>
      <c r="BW59" s="133" t="s">
        <v>93</v>
      </c>
      <c r="BX59" s="133" t="s">
        <v>5</v>
      </c>
      <c r="CL59" s="133" t="s">
        <v>19</v>
      </c>
      <c r="CM59" s="133" t="s">
        <v>84</v>
      </c>
    </row>
    <row r="60" s="4" customFormat="1" ht="16.5" customHeight="1">
      <c r="A60" s="124" t="s">
        <v>85</v>
      </c>
      <c r="B60" s="63"/>
      <c r="C60" s="125"/>
      <c r="D60" s="125"/>
      <c r="E60" s="126" t="s">
        <v>94</v>
      </c>
      <c r="F60" s="126"/>
      <c r="G60" s="126"/>
      <c r="H60" s="126"/>
      <c r="I60" s="126"/>
      <c r="J60" s="125"/>
      <c r="K60" s="126" t="s">
        <v>89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'b1 - Elektroinstalace'!J32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86</v>
      </c>
      <c r="AR60" s="65"/>
      <c r="AS60" s="129">
        <v>0</v>
      </c>
      <c r="AT60" s="130">
        <f>ROUND(SUM(AV60:AW60),2)</f>
        <v>0</v>
      </c>
      <c r="AU60" s="131">
        <f>'b1 - Elektroinstalace'!P89</f>
        <v>0</v>
      </c>
      <c r="AV60" s="130">
        <f>'b1 - Elektroinstalace'!J35</f>
        <v>0</v>
      </c>
      <c r="AW60" s="130">
        <f>'b1 - Elektroinstalace'!J36</f>
        <v>0</v>
      </c>
      <c r="AX60" s="130">
        <f>'b1 - Elektroinstalace'!J37</f>
        <v>0</v>
      </c>
      <c r="AY60" s="130">
        <f>'b1 - Elektroinstalace'!J38</f>
        <v>0</v>
      </c>
      <c r="AZ60" s="130">
        <f>'b1 - Elektroinstalace'!F35</f>
        <v>0</v>
      </c>
      <c r="BA60" s="130">
        <f>'b1 - Elektroinstalace'!F36</f>
        <v>0</v>
      </c>
      <c r="BB60" s="130">
        <f>'b1 - Elektroinstalace'!F37</f>
        <v>0</v>
      </c>
      <c r="BC60" s="130">
        <f>'b1 - Elektroinstalace'!F38</f>
        <v>0</v>
      </c>
      <c r="BD60" s="132">
        <f>'b1 - Elektroinstalace'!F39</f>
        <v>0</v>
      </c>
      <c r="BE60" s="4"/>
      <c r="BT60" s="133" t="s">
        <v>84</v>
      </c>
      <c r="BV60" s="133" t="s">
        <v>77</v>
      </c>
      <c r="BW60" s="133" t="s">
        <v>95</v>
      </c>
      <c r="BX60" s="133" t="s">
        <v>93</v>
      </c>
      <c r="CL60" s="133" t="s">
        <v>19</v>
      </c>
    </row>
    <row r="61" s="7" customFormat="1" ht="16.5" customHeight="1">
      <c r="A61" s="7"/>
      <c r="B61" s="111"/>
      <c r="C61" s="112"/>
      <c r="D61" s="113" t="s">
        <v>96</v>
      </c>
      <c r="E61" s="113"/>
      <c r="F61" s="113"/>
      <c r="G61" s="113"/>
      <c r="H61" s="113"/>
      <c r="I61" s="114"/>
      <c r="J61" s="113" t="s">
        <v>97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ROUND(SUM(AG62:AG63),2)</f>
        <v>0</v>
      </c>
      <c r="AH61" s="114"/>
      <c r="AI61" s="114"/>
      <c r="AJ61" s="114"/>
      <c r="AK61" s="114"/>
      <c r="AL61" s="114"/>
      <c r="AM61" s="114"/>
      <c r="AN61" s="116">
        <f>SUM(AG61,AT61)</f>
        <v>0</v>
      </c>
      <c r="AO61" s="114"/>
      <c r="AP61" s="114"/>
      <c r="AQ61" s="117" t="s">
        <v>81</v>
      </c>
      <c r="AR61" s="118"/>
      <c r="AS61" s="119">
        <f>ROUND(SUM(AS62:AS63),2)</f>
        <v>0</v>
      </c>
      <c r="AT61" s="120">
        <f>ROUND(SUM(AV61:AW61),2)</f>
        <v>0</v>
      </c>
      <c r="AU61" s="121">
        <f>ROUND(SUM(AU62:AU63),5)</f>
        <v>0</v>
      </c>
      <c r="AV61" s="120">
        <f>ROUND(AZ61*L29,2)</f>
        <v>0</v>
      </c>
      <c r="AW61" s="120">
        <f>ROUND(BA61*L30,2)</f>
        <v>0</v>
      </c>
      <c r="AX61" s="120">
        <f>ROUND(BB61*L29,2)</f>
        <v>0</v>
      </c>
      <c r="AY61" s="120">
        <f>ROUND(BC61*L30,2)</f>
        <v>0</v>
      </c>
      <c r="AZ61" s="120">
        <f>ROUND(SUM(AZ62:AZ63),2)</f>
        <v>0</v>
      </c>
      <c r="BA61" s="120">
        <f>ROUND(SUM(BA62:BA63),2)</f>
        <v>0</v>
      </c>
      <c r="BB61" s="120">
        <f>ROUND(SUM(BB62:BB63),2)</f>
        <v>0</v>
      </c>
      <c r="BC61" s="120">
        <f>ROUND(SUM(BC62:BC63),2)</f>
        <v>0</v>
      </c>
      <c r="BD61" s="122">
        <f>ROUND(SUM(BD62:BD63),2)</f>
        <v>0</v>
      </c>
      <c r="BE61" s="7"/>
      <c r="BS61" s="123" t="s">
        <v>74</v>
      </c>
      <c r="BT61" s="123" t="s">
        <v>82</v>
      </c>
      <c r="BV61" s="123" t="s">
        <v>77</v>
      </c>
      <c r="BW61" s="123" t="s">
        <v>98</v>
      </c>
      <c r="BX61" s="123" t="s">
        <v>5</v>
      </c>
      <c r="CL61" s="123" t="s">
        <v>19</v>
      </c>
      <c r="CM61" s="123" t="s">
        <v>84</v>
      </c>
    </row>
    <row r="62" s="4" customFormat="1" ht="16.5" customHeight="1">
      <c r="A62" s="124" t="s">
        <v>85</v>
      </c>
      <c r="B62" s="63"/>
      <c r="C62" s="125"/>
      <c r="D62" s="125"/>
      <c r="E62" s="126" t="s">
        <v>96</v>
      </c>
      <c r="F62" s="126"/>
      <c r="G62" s="126"/>
      <c r="H62" s="126"/>
      <c r="I62" s="126"/>
      <c r="J62" s="125"/>
      <c r="K62" s="126" t="s">
        <v>97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'c - Učebna výtvarné výchovy'!J30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86</v>
      </c>
      <c r="AR62" s="65"/>
      <c r="AS62" s="129">
        <v>0</v>
      </c>
      <c r="AT62" s="130">
        <f>ROUND(SUM(AV62:AW62),2)</f>
        <v>0</v>
      </c>
      <c r="AU62" s="131">
        <f>'c - Učebna výtvarné výchovy'!P91</f>
        <v>0</v>
      </c>
      <c r="AV62" s="130">
        <f>'c - Učebna výtvarné výchovy'!J33</f>
        <v>0</v>
      </c>
      <c r="AW62" s="130">
        <f>'c - Učebna výtvarné výchovy'!J34</f>
        <v>0</v>
      </c>
      <c r="AX62" s="130">
        <f>'c - Učebna výtvarné výchovy'!J35</f>
        <v>0</v>
      </c>
      <c r="AY62" s="130">
        <f>'c - Učebna výtvarné výchovy'!J36</f>
        <v>0</v>
      </c>
      <c r="AZ62" s="130">
        <f>'c - Učebna výtvarné výchovy'!F33</f>
        <v>0</v>
      </c>
      <c r="BA62" s="130">
        <f>'c - Učebna výtvarné výchovy'!F34</f>
        <v>0</v>
      </c>
      <c r="BB62" s="130">
        <f>'c - Učebna výtvarné výchovy'!F35</f>
        <v>0</v>
      </c>
      <c r="BC62" s="130">
        <f>'c - Učebna výtvarné výchovy'!F36</f>
        <v>0</v>
      </c>
      <c r="BD62" s="132">
        <f>'c - Učebna výtvarné výchovy'!F37</f>
        <v>0</v>
      </c>
      <c r="BE62" s="4"/>
      <c r="BT62" s="133" t="s">
        <v>84</v>
      </c>
      <c r="BU62" s="133" t="s">
        <v>87</v>
      </c>
      <c r="BV62" s="133" t="s">
        <v>77</v>
      </c>
      <c r="BW62" s="133" t="s">
        <v>98</v>
      </c>
      <c r="BX62" s="133" t="s">
        <v>5</v>
      </c>
      <c r="CL62" s="133" t="s">
        <v>19</v>
      </c>
      <c r="CM62" s="133" t="s">
        <v>84</v>
      </c>
    </row>
    <row r="63" s="4" customFormat="1" ht="16.5" customHeight="1">
      <c r="A63" s="124" t="s">
        <v>85</v>
      </c>
      <c r="B63" s="63"/>
      <c r="C63" s="125"/>
      <c r="D63" s="125"/>
      <c r="E63" s="126" t="s">
        <v>99</v>
      </c>
      <c r="F63" s="126"/>
      <c r="G63" s="126"/>
      <c r="H63" s="126"/>
      <c r="I63" s="126"/>
      <c r="J63" s="125"/>
      <c r="K63" s="126" t="s">
        <v>89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'c1 - Elektroinstalace'!J32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86</v>
      </c>
      <c r="AR63" s="65"/>
      <c r="AS63" s="134">
        <v>0</v>
      </c>
      <c r="AT63" s="135">
        <f>ROUND(SUM(AV63:AW63),2)</f>
        <v>0</v>
      </c>
      <c r="AU63" s="136">
        <f>'c1 - Elektroinstalace'!P92</f>
        <v>0</v>
      </c>
      <c r="AV63" s="135">
        <f>'c1 - Elektroinstalace'!J35</f>
        <v>0</v>
      </c>
      <c r="AW63" s="135">
        <f>'c1 - Elektroinstalace'!J36</f>
        <v>0</v>
      </c>
      <c r="AX63" s="135">
        <f>'c1 - Elektroinstalace'!J37</f>
        <v>0</v>
      </c>
      <c r="AY63" s="135">
        <f>'c1 - Elektroinstalace'!J38</f>
        <v>0</v>
      </c>
      <c r="AZ63" s="135">
        <f>'c1 - Elektroinstalace'!F35</f>
        <v>0</v>
      </c>
      <c r="BA63" s="135">
        <f>'c1 - Elektroinstalace'!F36</f>
        <v>0</v>
      </c>
      <c r="BB63" s="135">
        <f>'c1 - Elektroinstalace'!F37</f>
        <v>0</v>
      </c>
      <c r="BC63" s="135">
        <f>'c1 - Elektroinstalace'!F38</f>
        <v>0</v>
      </c>
      <c r="BD63" s="137">
        <f>'c1 - Elektroinstalace'!F39</f>
        <v>0</v>
      </c>
      <c r="BE63" s="4"/>
      <c r="BT63" s="133" t="s">
        <v>84</v>
      </c>
      <c r="BV63" s="133" t="s">
        <v>77</v>
      </c>
      <c r="BW63" s="133" t="s">
        <v>100</v>
      </c>
      <c r="BX63" s="133" t="s">
        <v>98</v>
      </c>
      <c r="CL63" s="133" t="s">
        <v>19</v>
      </c>
    </row>
    <row r="64" s="2" customFormat="1" ht="30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</sheetData>
  <sheetProtection sheet="1" formatColumns="0" formatRows="0" objects="1" scenarios="1" spinCount="100000" saltValue="HUTqNZKwca6ecHSRJRmYHOLjDCiRzMh9mmmySqoX+C3X+7sQS3e90yo3mJqpHYwu0FqLXwOzaff9DhLmwLuWDw==" hashValue="x0A+YRCUtZvma7gOXAS1VCR3JCLRre+bHQwpU+U7QJQ+t+BxVXJWErI96elyeG3wToYejduBI2rsP+Zj4b9zJA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a - Učebna informatiky'!C2" display="/"/>
    <hyperlink ref="A57" location="'a1 - Elektroinstalace'!C2" display="/"/>
    <hyperlink ref="A59" location="'b - Učebna a kabinet dílen'!C2" display="/"/>
    <hyperlink ref="A60" location="'b1 - Elektroinstalace'!C2" display="/"/>
    <hyperlink ref="A62" location="'c - Učebna výtvarné výchovy'!C2" display="/"/>
    <hyperlink ref="A63" location="'c1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Odborné učebny - ZŠ Bílina(stavební práce)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3. 3. 2025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2" t="s">
        <v>26</v>
      </c>
      <c r="J20" s="133" t="s">
        <v>33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35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41</v>
      </c>
      <c r="E30" s="38"/>
      <c r="F30" s="38"/>
      <c r="G30" s="38"/>
      <c r="H30" s="38"/>
      <c r="I30" s="38"/>
      <c r="J30" s="153">
        <f>ROUND(J85,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43</v>
      </c>
      <c r="G32" s="38"/>
      <c r="H32" s="38"/>
      <c r="I32" s="154" t="s">
        <v>42</v>
      </c>
      <c r="J32" s="154" t="s">
        <v>44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45</v>
      </c>
      <c r="E33" s="142" t="s">
        <v>46</v>
      </c>
      <c r="F33" s="156">
        <f>ROUND((SUM(BE85:BE125)),  2)</f>
        <v>0</v>
      </c>
      <c r="G33" s="38"/>
      <c r="H33" s="38"/>
      <c r="I33" s="157">
        <v>0.20999999999999999</v>
      </c>
      <c r="J33" s="156">
        <f>ROUND(((SUM(BE85:BE125))*I33),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47</v>
      </c>
      <c r="F34" s="156">
        <f>ROUND((SUM(BF85:BF125)),  2)</f>
        <v>0</v>
      </c>
      <c r="G34" s="38"/>
      <c r="H34" s="38"/>
      <c r="I34" s="157">
        <v>0.12</v>
      </c>
      <c r="J34" s="156">
        <f>ROUND(((SUM(BF85:BF125))*I34),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48</v>
      </c>
      <c r="F35" s="156">
        <f>ROUND((SUM(BG85:BG125)),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49</v>
      </c>
      <c r="F36" s="156">
        <f>ROUND((SUM(BH85:BH125)),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50</v>
      </c>
      <c r="F37" s="156">
        <f>ROUND((SUM(BI85:BI125)),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51</v>
      </c>
      <c r="E39" s="160"/>
      <c r="F39" s="160"/>
      <c r="G39" s="161" t="s">
        <v>52</v>
      </c>
      <c r="H39" s="162" t="s">
        <v>53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Odborné učebny - ZŠ Bílina(stavební práce)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a - Učebna informatiky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parc.č.: 1785,1783</v>
      </c>
      <c r="G52" s="40"/>
      <c r="H52" s="40"/>
      <c r="I52" s="32" t="s">
        <v>23</v>
      </c>
      <c r="J52" s="72" t="str">
        <f>IF(J12="","",J12)</f>
        <v>3. 3. 2025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Bílina</v>
      </c>
      <c r="G54" s="40"/>
      <c r="H54" s="40"/>
      <c r="I54" s="32" t="s">
        <v>32</v>
      </c>
      <c r="J54" s="36" t="str">
        <f>E21</f>
        <v>MPtechnik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73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hidden="1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J86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109</v>
      </c>
      <c r="E61" s="182"/>
      <c r="F61" s="182"/>
      <c r="G61" s="182"/>
      <c r="H61" s="182"/>
      <c r="I61" s="182"/>
      <c r="J61" s="183">
        <f>J87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74"/>
      <c r="C62" s="175"/>
      <c r="D62" s="176" t="s">
        <v>110</v>
      </c>
      <c r="E62" s="177"/>
      <c r="F62" s="177"/>
      <c r="G62" s="177"/>
      <c r="H62" s="177"/>
      <c r="I62" s="177"/>
      <c r="J62" s="178">
        <f>J92</f>
        <v>0</v>
      </c>
      <c r="K62" s="175"/>
      <c r="L62" s="17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80"/>
      <c r="C63" s="125"/>
      <c r="D63" s="181" t="s">
        <v>111</v>
      </c>
      <c r="E63" s="182"/>
      <c r="F63" s="182"/>
      <c r="G63" s="182"/>
      <c r="H63" s="182"/>
      <c r="I63" s="182"/>
      <c r="J63" s="183">
        <f>J93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0"/>
      <c r="C64" s="125"/>
      <c r="D64" s="181" t="s">
        <v>112</v>
      </c>
      <c r="E64" s="182"/>
      <c r="F64" s="182"/>
      <c r="G64" s="182"/>
      <c r="H64" s="182"/>
      <c r="I64" s="182"/>
      <c r="J64" s="183">
        <f>J115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74"/>
      <c r="C65" s="175"/>
      <c r="D65" s="176" t="s">
        <v>113</v>
      </c>
      <c r="E65" s="177"/>
      <c r="F65" s="177"/>
      <c r="G65" s="177"/>
      <c r="H65" s="177"/>
      <c r="I65" s="177"/>
      <c r="J65" s="178">
        <f>J125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hidden="1"/>
    <row r="69" hidden="1"/>
    <row r="70" hidden="1"/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114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Odborné učebny - ZŠ Bílina(stavební práce)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102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a - Učebna informatiky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parc.č.: 1785,1783</v>
      </c>
      <c r="G79" s="40"/>
      <c r="H79" s="40"/>
      <c r="I79" s="32" t="s">
        <v>23</v>
      </c>
      <c r="J79" s="72" t="str">
        <f>IF(J12="","",J12)</f>
        <v>3. 3. 2025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E15</f>
        <v>město Bílina</v>
      </c>
      <c r="G81" s="40"/>
      <c r="H81" s="40"/>
      <c r="I81" s="32" t="s">
        <v>32</v>
      </c>
      <c r="J81" s="36" t="str">
        <f>E21</f>
        <v>MPtechnik s.r.o.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30</v>
      </c>
      <c r="D82" s="40"/>
      <c r="E82" s="40"/>
      <c r="F82" s="27" t="str">
        <f>IF(E18="","",E18)</f>
        <v>Vyplň údaj</v>
      </c>
      <c r="G82" s="40"/>
      <c r="H82" s="40"/>
      <c r="I82" s="32" t="s">
        <v>37</v>
      </c>
      <c r="J82" s="36" t="str">
        <f>E24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115</v>
      </c>
      <c r="D84" s="188" t="s">
        <v>60</v>
      </c>
      <c r="E84" s="188" t="s">
        <v>56</v>
      </c>
      <c r="F84" s="188" t="s">
        <v>57</v>
      </c>
      <c r="G84" s="188" t="s">
        <v>116</v>
      </c>
      <c r="H84" s="188" t="s">
        <v>117</v>
      </c>
      <c r="I84" s="188" t="s">
        <v>118</v>
      </c>
      <c r="J84" s="188" t="s">
        <v>106</v>
      </c>
      <c r="K84" s="189" t="s">
        <v>119</v>
      </c>
      <c r="L84" s="190"/>
      <c r="M84" s="92" t="s">
        <v>19</v>
      </c>
      <c r="N84" s="93" t="s">
        <v>45</v>
      </c>
      <c r="O84" s="93" t="s">
        <v>120</v>
      </c>
      <c r="P84" s="93" t="s">
        <v>121</v>
      </c>
      <c r="Q84" s="93" t="s">
        <v>122</v>
      </c>
      <c r="R84" s="93" t="s">
        <v>123</v>
      </c>
      <c r="S84" s="93" t="s">
        <v>124</v>
      </c>
      <c r="T84" s="94" t="s">
        <v>125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126</v>
      </c>
      <c r="D85" s="40"/>
      <c r="E85" s="40"/>
      <c r="F85" s="40"/>
      <c r="G85" s="40"/>
      <c r="H85" s="40"/>
      <c r="I85" s="40"/>
      <c r="J85" s="191">
        <f>BK85</f>
        <v>0</v>
      </c>
      <c r="K85" s="40"/>
      <c r="L85" s="44"/>
      <c r="M85" s="95"/>
      <c r="N85" s="192"/>
      <c r="O85" s="96"/>
      <c r="P85" s="193">
        <f>P86+P92+P125</f>
        <v>0</v>
      </c>
      <c r="Q85" s="96"/>
      <c r="R85" s="193">
        <f>R86+R92+R125</f>
        <v>0.19529668000000003</v>
      </c>
      <c r="S85" s="96"/>
      <c r="T85" s="194">
        <f>T86+T92+T125</f>
        <v>0.0027119999999999996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74</v>
      </c>
      <c r="AU85" s="17" t="s">
        <v>107</v>
      </c>
      <c r="BK85" s="195">
        <f>BK86+BK92+BK125</f>
        <v>0</v>
      </c>
    </row>
    <row r="86" s="12" customFormat="1" ht="25.92" customHeight="1">
      <c r="A86" s="12"/>
      <c r="B86" s="196"/>
      <c r="C86" s="197"/>
      <c r="D86" s="198" t="s">
        <v>74</v>
      </c>
      <c r="E86" s="199" t="s">
        <v>127</v>
      </c>
      <c r="F86" s="199" t="s">
        <v>128</v>
      </c>
      <c r="G86" s="197"/>
      <c r="H86" s="197"/>
      <c r="I86" s="200"/>
      <c r="J86" s="201">
        <f>BK86</f>
        <v>0</v>
      </c>
      <c r="K86" s="197"/>
      <c r="L86" s="202"/>
      <c r="M86" s="203"/>
      <c r="N86" s="204"/>
      <c r="O86" s="204"/>
      <c r="P86" s="205">
        <f>P87</f>
        <v>0</v>
      </c>
      <c r="Q86" s="204"/>
      <c r="R86" s="205">
        <f>R87</f>
        <v>0.0032000000000000002</v>
      </c>
      <c r="S86" s="204"/>
      <c r="T86" s="206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82</v>
      </c>
      <c r="AT86" s="208" t="s">
        <v>74</v>
      </c>
      <c r="AU86" s="208" t="s">
        <v>75</v>
      </c>
      <c r="AY86" s="207" t="s">
        <v>129</v>
      </c>
      <c r="BK86" s="209">
        <f>BK87</f>
        <v>0</v>
      </c>
    </row>
    <row r="87" s="12" customFormat="1" ht="22.8" customHeight="1">
      <c r="A87" s="12"/>
      <c r="B87" s="196"/>
      <c r="C87" s="197"/>
      <c r="D87" s="198" t="s">
        <v>74</v>
      </c>
      <c r="E87" s="210" t="s">
        <v>130</v>
      </c>
      <c r="F87" s="210" t="s">
        <v>131</v>
      </c>
      <c r="G87" s="197"/>
      <c r="H87" s="197"/>
      <c r="I87" s="200"/>
      <c r="J87" s="211">
        <f>BK87</f>
        <v>0</v>
      </c>
      <c r="K87" s="197"/>
      <c r="L87" s="202"/>
      <c r="M87" s="203"/>
      <c r="N87" s="204"/>
      <c r="O87" s="204"/>
      <c r="P87" s="205">
        <f>SUM(P88:P91)</f>
        <v>0</v>
      </c>
      <c r="Q87" s="204"/>
      <c r="R87" s="205">
        <f>SUM(R88:R91)</f>
        <v>0.0032000000000000002</v>
      </c>
      <c r="S87" s="204"/>
      <c r="T87" s="206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82</v>
      </c>
      <c r="AT87" s="208" t="s">
        <v>74</v>
      </c>
      <c r="AU87" s="208" t="s">
        <v>82</v>
      </c>
      <c r="AY87" s="207" t="s">
        <v>129</v>
      </c>
      <c r="BK87" s="209">
        <f>SUM(BK88:BK91)</f>
        <v>0</v>
      </c>
    </row>
    <row r="88" s="2" customFormat="1" ht="37.8" customHeight="1">
      <c r="A88" s="38"/>
      <c r="B88" s="39"/>
      <c r="C88" s="212" t="s">
        <v>132</v>
      </c>
      <c r="D88" s="212" t="s">
        <v>133</v>
      </c>
      <c r="E88" s="213" t="s">
        <v>134</v>
      </c>
      <c r="F88" s="214" t="s">
        <v>135</v>
      </c>
      <c r="G88" s="215" t="s">
        <v>136</v>
      </c>
      <c r="H88" s="216">
        <v>68.319999999999993</v>
      </c>
      <c r="I88" s="217"/>
      <c r="J88" s="218">
        <f>ROUND(I88*H88,2)</f>
        <v>0</v>
      </c>
      <c r="K88" s="214" t="s">
        <v>137</v>
      </c>
      <c r="L88" s="44"/>
      <c r="M88" s="219" t="s">
        <v>19</v>
      </c>
      <c r="N88" s="220" t="s">
        <v>46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138</v>
      </c>
      <c r="AT88" s="223" t="s">
        <v>133</v>
      </c>
      <c r="AU88" s="223" t="s">
        <v>84</v>
      </c>
      <c r="AY88" s="17" t="s">
        <v>129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82</v>
      </c>
      <c r="BK88" s="224">
        <f>ROUND(I88*H88,2)</f>
        <v>0</v>
      </c>
      <c r="BL88" s="17" t="s">
        <v>138</v>
      </c>
      <c r="BM88" s="223" t="s">
        <v>139</v>
      </c>
    </row>
    <row r="89" s="2" customFormat="1">
      <c r="A89" s="38"/>
      <c r="B89" s="39"/>
      <c r="C89" s="40"/>
      <c r="D89" s="225" t="s">
        <v>140</v>
      </c>
      <c r="E89" s="40"/>
      <c r="F89" s="226" t="s">
        <v>141</v>
      </c>
      <c r="G89" s="40"/>
      <c r="H89" s="40"/>
      <c r="I89" s="227"/>
      <c r="J89" s="40"/>
      <c r="K89" s="40"/>
      <c r="L89" s="44"/>
      <c r="M89" s="228"/>
      <c r="N89" s="22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140</v>
      </c>
      <c r="AU89" s="17" t="s">
        <v>84</v>
      </c>
    </row>
    <row r="90" s="2" customFormat="1" ht="37.8" customHeight="1">
      <c r="A90" s="38"/>
      <c r="B90" s="39"/>
      <c r="C90" s="212" t="s">
        <v>142</v>
      </c>
      <c r="D90" s="212" t="s">
        <v>133</v>
      </c>
      <c r="E90" s="213" t="s">
        <v>143</v>
      </c>
      <c r="F90" s="214" t="s">
        <v>144</v>
      </c>
      <c r="G90" s="215" t="s">
        <v>136</v>
      </c>
      <c r="H90" s="216">
        <v>80</v>
      </c>
      <c r="I90" s="217"/>
      <c r="J90" s="218">
        <f>ROUND(I90*H90,2)</f>
        <v>0</v>
      </c>
      <c r="K90" s="214" t="s">
        <v>137</v>
      </c>
      <c r="L90" s="44"/>
      <c r="M90" s="219" t="s">
        <v>19</v>
      </c>
      <c r="N90" s="220" t="s">
        <v>46</v>
      </c>
      <c r="O90" s="84"/>
      <c r="P90" s="221">
        <f>O90*H90</f>
        <v>0</v>
      </c>
      <c r="Q90" s="221">
        <v>4.0000000000000003E-05</v>
      </c>
      <c r="R90" s="221">
        <f>Q90*H90</f>
        <v>0.0032000000000000002</v>
      </c>
      <c r="S90" s="221">
        <v>0</v>
      </c>
      <c r="T90" s="222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3" t="s">
        <v>138</v>
      </c>
      <c r="AT90" s="223" t="s">
        <v>133</v>
      </c>
      <c r="AU90" s="223" t="s">
        <v>84</v>
      </c>
      <c r="AY90" s="17" t="s">
        <v>129</v>
      </c>
      <c r="BE90" s="224">
        <f>IF(N90="základní",J90,0)</f>
        <v>0</v>
      </c>
      <c r="BF90" s="224">
        <f>IF(N90="snížená",J90,0)</f>
        <v>0</v>
      </c>
      <c r="BG90" s="224">
        <f>IF(N90="zákl. přenesená",J90,0)</f>
        <v>0</v>
      </c>
      <c r="BH90" s="224">
        <f>IF(N90="sníž. přenesená",J90,0)</f>
        <v>0</v>
      </c>
      <c r="BI90" s="224">
        <f>IF(N90="nulová",J90,0)</f>
        <v>0</v>
      </c>
      <c r="BJ90" s="17" t="s">
        <v>82</v>
      </c>
      <c r="BK90" s="224">
        <f>ROUND(I90*H90,2)</f>
        <v>0</v>
      </c>
      <c r="BL90" s="17" t="s">
        <v>138</v>
      </c>
      <c r="BM90" s="223" t="s">
        <v>145</v>
      </c>
    </row>
    <row r="91" s="2" customFormat="1">
      <c r="A91" s="38"/>
      <c r="B91" s="39"/>
      <c r="C91" s="40"/>
      <c r="D91" s="225" t="s">
        <v>140</v>
      </c>
      <c r="E91" s="40"/>
      <c r="F91" s="226" t="s">
        <v>146</v>
      </c>
      <c r="G91" s="40"/>
      <c r="H91" s="40"/>
      <c r="I91" s="227"/>
      <c r="J91" s="40"/>
      <c r="K91" s="40"/>
      <c r="L91" s="44"/>
      <c r="M91" s="228"/>
      <c r="N91" s="229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140</v>
      </c>
      <c r="AU91" s="17" t="s">
        <v>84</v>
      </c>
    </row>
    <row r="92" s="12" customFormat="1" ht="25.92" customHeight="1">
      <c r="A92" s="12"/>
      <c r="B92" s="196"/>
      <c r="C92" s="197"/>
      <c r="D92" s="198" t="s">
        <v>74</v>
      </c>
      <c r="E92" s="199" t="s">
        <v>147</v>
      </c>
      <c r="F92" s="199" t="s">
        <v>148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P93+P115</f>
        <v>0</v>
      </c>
      <c r="Q92" s="204"/>
      <c r="R92" s="205">
        <f>R93+R115</f>
        <v>0.19209668000000002</v>
      </c>
      <c r="S92" s="204"/>
      <c r="T92" s="206">
        <f>T93+T115</f>
        <v>0.0027119999999999996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84</v>
      </c>
      <c r="AT92" s="208" t="s">
        <v>74</v>
      </c>
      <c r="AU92" s="208" t="s">
        <v>75</v>
      </c>
      <c r="AY92" s="207" t="s">
        <v>129</v>
      </c>
      <c r="BK92" s="209">
        <f>BK93+BK115</f>
        <v>0</v>
      </c>
    </row>
    <row r="93" s="12" customFormat="1" ht="22.8" customHeight="1">
      <c r="A93" s="12"/>
      <c r="B93" s="196"/>
      <c r="C93" s="197"/>
      <c r="D93" s="198" t="s">
        <v>74</v>
      </c>
      <c r="E93" s="210" t="s">
        <v>149</v>
      </c>
      <c r="F93" s="210" t="s">
        <v>150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SUM(P94:P114)</f>
        <v>0</v>
      </c>
      <c r="Q93" s="204"/>
      <c r="R93" s="205">
        <f>SUM(R94:R114)</f>
        <v>0.10242080000000001</v>
      </c>
      <c r="S93" s="204"/>
      <c r="T93" s="206">
        <f>SUM(T94:T114)</f>
        <v>0.0027119999999999996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84</v>
      </c>
      <c r="AT93" s="208" t="s">
        <v>74</v>
      </c>
      <c r="AU93" s="208" t="s">
        <v>82</v>
      </c>
      <c r="AY93" s="207" t="s">
        <v>129</v>
      </c>
      <c r="BK93" s="209">
        <f>SUM(BK94:BK114)</f>
        <v>0</v>
      </c>
    </row>
    <row r="94" s="2" customFormat="1" ht="24.15" customHeight="1">
      <c r="A94" s="38"/>
      <c r="B94" s="39"/>
      <c r="C94" s="212" t="s">
        <v>82</v>
      </c>
      <c r="D94" s="212" t="s">
        <v>133</v>
      </c>
      <c r="E94" s="213" t="s">
        <v>151</v>
      </c>
      <c r="F94" s="214" t="s">
        <v>152</v>
      </c>
      <c r="G94" s="215" t="s">
        <v>136</v>
      </c>
      <c r="H94" s="216">
        <v>197.24799999999999</v>
      </c>
      <c r="I94" s="217"/>
      <c r="J94" s="218">
        <f>ROUND(I94*H94,2)</f>
        <v>0</v>
      </c>
      <c r="K94" s="214" t="s">
        <v>137</v>
      </c>
      <c r="L94" s="44"/>
      <c r="M94" s="219" t="s">
        <v>19</v>
      </c>
      <c r="N94" s="220" t="s">
        <v>46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153</v>
      </c>
      <c r="AT94" s="223" t="s">
        <v>133</v>
      </c>
      <c r="AU94" s="223" t="s">
        <v>84</v>
      </c>
      <c r="AY94" s="17" t="s">
        <v>129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82</v>
      </c>
      <c r="BK94" s="224">
        <f>ROUND(I94*H94,2)</f>
        <v>0</v>
      </c>
      <c r="BL94" s="17" t="s">
        <v>153</v>
      </c>
      <c r="BM94" s="223" t="s">
        <v>154</v>
      </c>
    </row>
    <row r="95" s="2" customFormat="1">
      <c r="A95" s="38"/>
      <c r="B95" s="39"/>
      <c r="C95" s="40"/>
      <c r="D95" s="225" t="s">
        <v>140</v>
      </c>
      <c r="E95" s="40"/>
      <c r="F95" s="226" t="s">
        <v>155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140</v>
      </c>
      <c r="AU95" s="17" t="s">
        <v>84</v>
      </c>
    </row>
    <row r="96" s="13" customFormat="1">
      <c r="A96" s="13"/>
      <c r="B96" s="230"/>
      <c r="C96" s="231"/>
      <c r="D96" s="232" t="s">
        <v>156</v>
      </c>
      <c r="E96" s="233" t="s">
        <v>19</v>
      </c>
      <c r="F96" s="234" t="s">
        <v>157</v>
      </c>
      <c r="G96" s="231"/>
      <c r="H96" s="235">
        <v>197.24799999999999</v>
      </c>
      <c r="I96" s="236"/>
      <c r="J96" s="231"/>
      <c r="K96" s="231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156</v>
      </c>
      <c r="AU96" s="241" t="s">
        <v>84</v>
      </c>
      <c r="AV96" s="13" t="s">
        <v>84</v>
      </c>
      <c r="AW96" s="13" t="s">
        <v>36</v>
      </c>
      <c r="AX96" s="13" t="s">
        <v>82</v>
      </c>
      <c r="AY96" s="241" t="s">
        <v>129</v>
      </c>
    </row>
    <row r="97" s="2" customFormat="1" ht="24.15" customHeight="1">
      <c r="A97" s="38"/>
      <c r="B97" s="39"/>
      <c r="C97" s="212" t="s">
        <v>138</v>
      </c>
      <c r="D97" s="212" t="s">
        <v>133</v>
      </c>
      <c r="E97" s="213" t="s">
        <v>158</v>
      </c>
      <c r="F97" s="214" t="s">
        <v>159</v>
      </c>
      <c r="G97" s="215" t="s">
        <v>136</v>
      </c>
      <c r="H97" s="216">
        <v>68.319999999999993</v>
      </c>
      <c r="I97" s="217"/>
      <c r="J97" s="218">
        <f>ROUND(I97*H97,2)</f>
        <v>0</v>
      </c>
      <c r="K97" s="214" t="s">
        <v>137</v>
      </c>
      <c r="L97" s="44"/>
      <c r="M97" s="219" t="s">
        <v>19</v>
      </c>
      <c r="N97" s="220" t="s">
        <v>46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3.0000000000000001E-05</v>
      </c>
      <c r="T97" s="222">
        <f>S97*H97</f>
        <v>0.0020495999999999999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153</v>
      </c>
      <c r="AT97" s="223" t="s">
        <v>133</v>
      </c>
      <c r="AU97" s="223" t="s">
        <v>84</v>
      </c>
      <c r="AY97" s="17" t="s">
        <v>129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82</v>
      </c>
      <c r="BK97" s="224">
        <f>ROUND(I97*H97,2)</f>
        <v>0</v>
      </c>
      <c r="BL97" s="17" t="s">
        <v>153</v>
      </c>
      <c r="BM97" s="223" t="s">
        <v>160</v>
      </c>
    </row>
    <row r="98" s="2" customFormat="1">
      <c r="A98" s="38"/>
      <c r="B98" s="39"/>
      <c r="C98" s="40"/>
      <c r="D98" s="225" t="s">
        <v>140</v>
      </c>
      <c r="E98" s="40"/>
      <c r="F98" s="226" t="s">
        <v>161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140</v>
      </c>
      <c r="AU98" s="17" t="s">
        <v>84</v>
      </c>
    </row>
    <row r="99" s="2" customFormat="1" ht="16.5" customHeight="1">
      <c r="A99" s="38"/>
      <c r="B99" s="39"/>
      <c r="C99" s="242" t="s">
        <v>162</v>
      </c>
      <c r="D99" s="242" t="s">
        <v>163</v>
      </c>
      <c r="E99" s="243" t="s">
        <v>164</v>
      </c>
      <c r="F99" s="244" t="s">
        <v>165</v>
      </c>
      <c r="G99" s="245" t="s">
        <v>136</v>
      </c>
      <c r="H99" s="246">
        <v>71.736000000000004</v>
      </c>
      <c r="I99" s="247"/>
      <c r="J99" s="248">
        <f>ROUND(I99*H99,2)</f>
        <v>0</v>
      </c>
      <c r="K99" s="244" t="s">
        <v>137</v>
      </c>
      <c r="L99" s="249"/>
      <c r="M99" s="250" t="s">
        <v>19</v>
      </c>
      <c r="N99" s="251" t="s">
        <v>46</v>
      </c>
      <c r="O99" s="84"/>
      <c r="P99" s="221">
        <f>O99*H99</f>
        <v>0</v>
      </c>
      <c r="Q99" s="221">
        <v>4.0000000000000003E-05</v>
      </c>
      <c r="R99" s="221">
        <f>Q99*H99</f>
        <v>0.0028694400000000004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166</v>
      </c>
      <c r="AT99" s="223" t="s">
        <v>163</v>
      </c>
      <c r="AU99" s="223" t="s">
        <v>84</v>
      </c>
      <c r="AY99" s="17" t="s">
        <v>129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82</v>
      </c>
      <c r="BK99" s="224">
        <f>ROUND(I99*H99,2)</f>
        <v>0</v>
      </c>
      <c r="BL99" s="17" t="s">
        <v>153</v>
      </c>
      <c r="BM99" s="223" t="s">
        <v>167</v>
      </c>
    </row>
    <row r="100" s="13" customFormat="1">
      <c r="A100" s="13"/>
      <c r="B100" s="230"/>
      <c r="C100" s="231"/>
      <c r="D100" s="232" t="s">
        <v>156</v>
      </c>
      <c r="E100" s="231"/>
      <c r="F100" s="234" t="s">
        <v>168</v>
      </c>
      <c r="G100" s="231"/>
      <c r="H100" s="235">
        <v>71.736000000000004</v>
      </c>
      <c r="I100" s="236"/>
      <c r="J100" s="231"/>
      <c r="K100" s="231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156</v>
      </c>
      <c r="AU100" s="241" t="s">
        <v>84</v>
      </c>
      <c r="AV100" s="13" t="s">
        <v>84</v>
      </c>
      <c r="AW100" s="13" t="s">
        <v>4</v>
      </c>
      <c r="AX100" s="13" t="s">
        <v>82</v>
      </c>
      <c r="AY100" s="241" t="s">
        <v>129</v>
      </c>
    </row>
    <row r="101" s="2" customFormat="1" ht="44.25" customHeight="1">
      <c r="A101" s="38"/>
      <c r="B101" s="39"/>
      <c r="C101" s="212" t="s">
        <v>169</v>
      </c>
      <c r="D101" s="212" t="s">
        <v>133</v>
      </c>
      <c r="E101" s="213" t="s">
        <v>170</v>
      </c>
      <c r="F101" s="214" t="s">
        <v>171</v>
      </c>
      <c r="G101" s="215" t="s">
        <v>136</v>
      </c>
      <c r="H101" s="216">
        <v>19.079999999999998</v>
      </c>
      <c r="I101" s="217"/>
      <c r="J101" s="218">
        <f>ROUND(I101*H101,2)</f>
        <v>0</v>
      </c>
      <c r="K101" s="214" t="s">
        <v>137</v>
      </c>
      <c r="L101" s="44"/>
      <c r="M101" s="219" t="s">
        <v>19</v>
      </c>
      <c r="N101" s="220" t="s">
        <v>46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3.0000000000000001E-05</v>
      </c>
      <c r="T101" s="222">
        <f>S101*H101</f>
        <v>0.00057239999999999993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153</v>
      </c>
      <c r="AT101" s="223" t="s">
        <v>133</v>
      </c>
      <c r="AU101" s="223" t="s">
        <v>84</v>
      </c>
      <c r="AY101" s="17" t="s">
        <v>129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82</v>
      </c>
      <c r="BK101" s="224">
        <f>ROUND(I101*H101,2)</f>
        <v>0</v>
      </c>
      <c r="BL101" s="17" t="s">
        <v>153</v>
      </c>
      <c r="BM101" s="223" t="s">
        <v>172</v>
      </c>
    </row>
    <row r="102" s="2" customFormat="1">
      <c r="A102" s="38"/>
      <c r="B102" s="39"/>
      <c r="C102" s="40"/>
      <c r="D102" s="225" t="s">
        <v>140</v>
      </c>
      <c r="E102" s="40"/>
      <c r="F102" s="226" t="s">
        <v>173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140</v>
      </c>
      <c r="AU102" s="17" t="s">
        <v>84</v>
      </c>
    </row>
    <row r="103" s="13" customFormat="1">
      <c r="A103" s="13"/>
      <c r="B103" s="230"/>
      <c r="C103" s="231"/>
      <c r="D103" s="232" t="s">
        <v>156</v>
      </c>
      <c r="E103" s="233" t="s">
        <v>19</v>
      </c>
      <c r="F103" s="234" t="s">
        <v>174</v>
      </c>
      <c r="G103" s="231"/>
      <c r="H103" s="235">
        <v>19.079999999999998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156</v>
      </c>
      <c r="AU103" s="241" t="s">
        <v>84</v>
      </c>
      <c r="AV103" s="13" t="s">
        <v>84</v>
      </c>
      <c r="AW103" s="13" t="s">
        <v>36</v>
      </c>
      <c r="AX103" s="13" t="s">
        <v>82</v>
      </c>
      <c r="AY103" s="241" t="s">
        <v>129</v>
      </c>
    </row>
    <row r="104" s="2" customFormat="1" ht="16.5" customHeight="1">
      <c r="A104" s="38"/>
      <c r="B104" s="39"/>
      <c r="C104" s="242" t="s">
        <v>175</v>
      </c>
      <c r="D104" s="242" t="s">
        <v>163</v>
      </c>
      <c r="E104" s="243" t="s">
        <v>176</v>
      </c>
      <c r="F104" s="244" t="s">
        <v>177</v>
      </c>
      <c r="G104" s="245" t="s">
        <v>136</v>
      </c>
      <c r="H104" s="246">
        <v>20.033999999999999</v>
      </c>
      <c r="I104" s="247"/>
      <c r="J104" s="248">
        <f>ROUND(I104*H104,2)</f>
        <v>0</v>
      </c>
      <c r="K104" s="244" t="s">
        <v>137</v>
      </c>
      <c r="L104" s="249"/>
      <c r="M104" s="250" t="s">
        <v>19</v>
      </c>
      <c r="N104" s="251" t="s">
        <v>46</v>
      </c>
      <c r="O104" s="84"/>
      <c r="P104" s="221">
        <f>O104*H104</f>
        <v>0</v>
      </c>
      <c r="Q104" s="221">
        <v>4.0000000000000003E-05</v>
      </c>
      <c r="R104" s="221">
        <f>Q104*H104</f>
        <v>0.00080135999999999998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166</v>
      </c>
      <c r="AT104" s="223" t="s">
        <v>163</v>
      </c>
      <c r="AU104" s="223" t="s">
        <v>84</v>
      </c>
      <c r="AY104" s="17" t="s">
        <v>129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82</v>
      </c>
      <c r="BK104" s="224">
        <f>ROUND(I104*H104,2)</f>
        <v>0</v>
      </c>
      <c r="BL104" s="17" t="s">
        <v>153</v>
      </c>
      <c r="BM104" s="223" t="s">
        <v>178</v>
      </c>
    </row>
    <row r="105" s="13" customFormat="1">
      <c r="A105" s="13"/>
      <c r="B105" s="230"/>
      <c r="C105" s="231"/>
      <c r="D105" s="232" t="s">
        <v>156</v>
      </c>
      <c r="E105" s="231"/>
      <c r="F105" s="234" t="s">
        <v>179</v>
      </c>
      <c r="G105" s="231"/>
      <c r="H105" s="235">
        <v>20.033999999999999</v>
      </c>
      <c r="I105" s="236"/>
      <c r="J105" s="231"/>
      <c r="K105" s="231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156</v>
      </c>
      <c r="AU105" s="241" t="s">
        <v>84</v>
      </c>
      <c r="AV105" s="13" t="s">
        <v>84</v>
      </c>
      <c r="AW105" s="13" t="s">
        <v>4</v>
      </c>
      <c r="AX105" s="13" t="s">
        <v>82</v>
      </c>
      <c r="AY105" s="241" t="s">
        <v>129</v>
      </c>
    </row>
    <row r="106" s="2" customFormat="1" ht="55.5" customHeight="1">
      <c r="A106" s="38"/>
      <c r="B106" s="39"/>
      <c r="C106" s="212" t="s">
        <v>180</v>
      </c>
      <c r="D106" s="212" t="s">
        <v>133</v>
      </c>
      <c r="E106" s="213" t="s">
        <v>181</v>
      </c>
      <c r="F106" s="214" t="s">
        <v>182</v>
      </c>
      <c r="G106" s="215" t="s">
        <v>136</v>
      </c>
      <c r="H106" s="216">
        <v>3</v>
      </c>
      <c r="I106" s="217"/>
      <c r="J106" s="218">
        <f>ROUND(I106*H106,2)</f>
        <v>0</v>
      </c>
      <c r="K106" s="214" t="s">
        <v>137</v>
      </c>
      <c r="L106" s="44"/>
      <c r="M106" s="219" t="s">
        <v>19</v>
      </c>
      <c r="N106" s="220" t="s">
        <v>46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3.0000000000000001E-05</v>
      </c>
      <c r="T106" s="222">
        <f>S106*H106</f>
        <v>9.0000000000000006E-05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153</v>
      </c>
      <c r="AT106" s="223" t="s">
        <v>133</v>
      </c>
      <c r="AU106" s="223" t="s">
        <v>84</v>
      </c>
      <c r="AY106" s="17" t="s">
        <v>129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82</v>
      </c>
      <c r="BK106" s="224">
        <f>ROUND(I106*H106,2)</f>
        <v>0</v>
      </c>
      <c r="BL106" s="17" t="s">
        <v>153</v>
      </c>
      <c r="BM106" s="223" t="s">
        <v>183</v>
      </c>
    </row>
    <row r="107" s="2" customFormat="1">
      <c r="A107" s="38"/>
      <c r="B107" s="39"/>
      <c r="C107" s="40"/>
      <c r="D107" s="225" t="s">
        <v>140</v>
      </c>
      <c r="E107" s="40"/>
      <c r="F107" s="226" t="s">
        <v>184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140</v>
      </c>
      <c r="AU107" s="17" t="s">
        <v>84</v>
      </c>
    </row>
    <row r="108" s="13" customFormat="1">
      <c r="A108" s="13"/>
      <c r="B108" s="230"/>
      <c r="C108" s="231"/>
      <c r="D108" s="232" t="s">
        <v>156</v>
      </c>
      <c r="E108" s="233" t="s">
        <v>19</v>
      </c>
      <c r="F108" s="234" t="s">
        <v>185</v>
      </c>
      <c r="G108" s="231"/>
      <c r="H108" s="235">
        <v>3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156</v>
      </c>
      <c r="AU108" s="241" t="s">
        <v>84</v>
      </c>
      <c r="AV108" s="13" t="s">
        <v>84</v>
      </c>
      <c r="AW108" s="13" t="s">
        <v>36</v>
      </c>
      <c r="AX108" s="13" t="s">
        <v>82</v>
      </c>
      <c r="AY108" s="241" t="s">
        <v>129</v>
      </c>
    </row>
    <row r="109" s="2" customFormat="1" ht="16.5" customHeight="1">
      <c r="A109" s="38"/>
      <c r="B109" s="39"/>
      <c r="C109" s="242" t="s">
        <v>130</v>
      </c>
      <c r="D109" s="242" t="s">
        <v>163</v>
      </c>
      <c r="E109" s="243" t="s">
        <v>176</v>
      </c>
      <c r="F109" s="244" t="s">
        <v>177</v>
      </c>
      <c r="G109" s="245" t="s">
        <v>136</v>
      </c>
      <c r="H109" s="246">
        <v>3.1499999999999999</v>
      </c>
      <c r="I109" s="247"/>
      <c r="J109" s="248">
        <f>ROUND(I109*H109,2)</f>
        <v>0</v>
      </c>
      <c r="K109" s="244" t="s">
        <v>137</v>
      </c>
      <c r="L109" s="249"/>
      <c r="M109" s="250" t="s">
        <v>19</v>
      </c>
      <c r="N109" s="251" t="s">
        <v>46</v>
      </c>
      <c r="O109" s="84"/>
      <c r="P109" s="221">
        <f>O109*H109</f>
        <v>0</v>
      </c>
      <c r="Q109" s="221">
        <v>4.0000000000000003E-05</v>
      </c>
      <c r="R109" s="221">
        <f>Q109*H109</f>
        <v>0.000126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166</v>
      </c>
      <c r="AT109" s="223" t="s">
        <v>163</v>
      </c>
      <c r="AU109" s="223" t="s">
        <v>84</v>
      </c>
      <c r="AY109" s="17" t="s">
        <v>129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82</v>
      </c>
      <c r="BK109" s="224">
        <f>ROUND(I109*H109,2)</f>
        <v>0</v>
      </c>
      <c r="BL109" s="17" t="s">
        <v>153</v>
      </c>
      <c r="BM109" s="223" t="s">
        <v>186</v>
      </c>
    </row>
    <row r="110" s="13" customFormat="1">
      <c r="A110" s="13"/>
      <c r="B110" s="230"/>
      <c r="C110" s="231"/>
      <c r="D110" s="232" t="s">
        <v>156</v>
      </c>
      <c r="E110" s="231"/>
      <c r="F110" s="234" t="s">
        <v>187</v>
      </c>
      <c r="G110" s="231"/>
      <c r="H110" s="235">
        <v>3.1499999999999999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156</v>
      </c>
      <c r="AU110" s="241" t="s">
        <v>84</v>
      </c>
      <c r="AV110" s="13" t="s">
        <v>84</v>
      </c>
      <c r="AW110" s="13" t="s">
        <v>4</v>
      </c>
      <c r="AX110" s="13" t="s">
        <v>82</v>
      </c>
      <c r="AY110" s="241" t="s">
        <v>129</v>
      </c>
    </row>
    <row r="111" s="2" customFormat="1" ht="33" customHeight="1">
      <c r="A111" s="38"/>
      <c r="B111" s="39"/>
      <c r="C111" s="212" t="s">
        <v>84</v>
      </c>
      <c r="D111" s="212" t="s">
        <v>133</v>
      </c>
      <c r="E111" s="213" t="s">
        <v>188</v>
      </c>
      <c r="F111" s="214" t="s">
        <v>189</v>
      </c>
      <c r="G111" s="215" t="s">
        <v>136</v>
      </c>
      <c r="H111" s="216">
        <v>197.24799999999999</v>
      </c>
      <c r="I111" s="217"/>
      <c r="J111" s="218">
        <f>ROUND(I111*H111,2)</f>
        <v>0</v>
      </c>
      <c r="K111" s="214" t="s">
        <v>137</v>
      </c>
      <c r="L111" s="44"/>
      <c r="M111" s="219" t="s">
        <v>19</v>
      </c>
      <c r="N111" s="220" t="s">
        <v>46</v>
      </c>
      <c r="O111" s="84"/>
      <c r="P111" s="221">
        <f>O111*H111</f>
        <v>0</v>
      </c>
      <c r="Q111" s="221">
        <v>0.00021000000000000001</v>
      </c>
      <c r="R111" s="221">
        <f>Q111*H111</f>
        <v>0.04142208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153</v>
      </c>
      <c r="AT111" s="223" t="s">
        <v>133</v>
      </c>
      <c r="AU111" s="223" t="s">
        <v>84</v>
      </c>
      <c r="AY111" s="17" t="s">
        <v>129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82</v>
      </c>
      <c r="BK111" s="224">
        <f>ROUND(I111*H111,2)</f>
        <v>0</v>
      </c>
      <c r="BL111" s="17" t="s">
        <v>153</v>
      </c>
      <c r="BM111" s="223" t="s">
        <v>190</v>
      </c>
    </row>
    <row r="112" s="2" customFormat="1">
      <c r="A112" s="38"/>
      <c r="B112" s="39"/>
      <c r="C112" s="40"/>
      <c r="D112" s="225" t="s">
        <v>140</v>
      </c>
      <c r="E112" s="40"/>
      <c r="F112" s="226" t="s">
        <v>191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140</v>
      </c>
      <c r="AU112" s="17" t="s">
        <v>84</v>
      </c>
    </row>
    <row r="113" s="2" customFormat="1" ht="37.8" customHeight="1">
      <c r="A113" s="38"/>
      <c r="B113" s="39"/>
      <c r="C113" s="212" t="s">
        <v>192</v>
      </c>
      <c r="D113" s="212" t="s">
        <v>133</v>
      </c>
      <c r="E113" s="213" t="s">
        <v>193</v>
      </c>
      <c r="F113" s="214" t="s">
        <v>194</v>
      </c>
      <c r="G113" s="215" t="s">
        <v>136</v>
      </c>
      <c r="H113" s="216">
        <v>197.24799999999999</v>
      </c>
      <c r="I113" s="217"/>
      <c r="J113" s="218">
        <f>ROUND(I113*H113,2)</f>
        <v>0</v>
      </c>
      <c r="K113" s="214" t="s">
        <v>137</v>
      </c>
      <c r="L113" s="44"/>
      <c r="M113" s="219" t="s">
        <v>19</v>
      </c>
      <c r="N113" s="220" t="s">
        <v>46</v>
      </c>
      <c r="O113" s="84"/>
      <c r="P113" s="221">
        <f>O113*H113</f>
        <v>0</v>
      </c>
      <c r="Q113" s="221">
        <v>0.00029</v>
      </c>
      <c r="R113" s="221">
        <f>Q113*H113</f>
        <v>0.057201919999999996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153</v>
      </c>
      <c r="AT113" s="223" t="s">
        <v>133</v>
      </c>
      <c r="AU113" s="223" t="s">
        <v>84</v>
      </c>
      <c r="AY113" s="17" t="s">
        <v>129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153</v>
      </c>
      <c r="BM113" s="223" t="s">
        <v>195</v>
      </c>
    </row>
    <row r="114" s="2" customFormat="1">
      <c r="A114" s="38"/>
      <c r="B114" s="39"/>
      <c r="C114" s="40"/>
      <c r="D114" s="225" t="s">
        <v>140</v>
      </c>
      <c r="E114" s="40"/>
      <c r="F114" s="226" t="s">
        <v>196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140</v>
      </c>
      <c r="AU114" s="17" t="s">
        <v>84</v>
      </c>
    </row>
    <row r="115" s="12" customFormat="1" ht="22.8" customHeight="1">
      <c r="A115" s="12"/>
      <c r="B115" s="196"/>
      <c r="C115" s="197"/>
      <c r="D115" s="198" t="s">
        <v>74</v>
      </c>
      <c r="E115" s="210" t="s">
        <v>197</v>
      </c>
      <c r="F115" s="210" t="s">
        <v>198</v>
      </c>
      <c r="G115" s="197"/>
      <c r="H115" s="197"/>
      <c r="I115" s="200"/>
      <c r="J115" s="211">
        <f>BK115</f>
        <v>0</v>
      </c>
      <c r="K115" s="197"/>
      <c r="L115" s="202"/>
      <c r="M115" s="203"/>
      <c r="N115" s="204"/>
      <c r="O115" s="204"/>
      <c r="P115" s="205">
        <f>SUM(P116:P124)</f>
        <v>0</v>
      </c>
      <c r="Q115" s="204"/>
      <c r="R115" s="205">
        <f>SUM(R116:R124)</f>
        <v>0.089675879999999999</v>
      </c>
      <c r="S115" s="204"/>
      <c r="T115" s="206">
        <f>SUM(T116:T124)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7" t="s">
        <v>84</v>
      </c>
      <c r="AT115" s="208" t="s">
        <v>74</v>
      </c>
      <c r="AU115" s="208" t="s">
        <v>82</v>
      </c>
      <c r="AY115" s="207" t="s">
        <v>129</v>
      </c>
      <c r="BK115" s="209">
        <f>SUM(BK116:BK124)</f>
        <v>0</v>
      </c>
    </row>
    <row r="116" s="2" customFormat="1" ht="44.25" customHeight="1">
      <c r="A116" s="38"/>
      <c r="B116" s="39"/>
      <c r="C116" s="212" t="s">
        <v>199</v>
      </c>
      <c r="D116" s="212" t="s">
        <v>133</v>
      </c>
      <c r="E116" s="213" t="s">
        <v>200</v>
      </c>
      <c r="F116" s="214" t="s">
        <v>201</v>
      </c>
      <c r="G116" s="215" t="s">
        <v>202</v>
      </c>
      <c r="H116" s="216">
        <v>3</v>
      </c>
      <c r="I116" s="217"/>
      <c r="J116" s="218">
        <f>ROUND(I116*H116,2)</f>
        <v>0</v>
      </c>
      <c r="K116" s="214" t="s">
        <v>203</v>
      </c>
      <c r="L116" s="44"/>
      <c r="M116" s="219" t="s">
        <v>19</v>
      </c>
      <c r="N116" s="220" t="s">
        <v>46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153</v>
      </c>
      <c r="AT116" s="223" t="s">
        <v>133</v>
      </c>
      <c r="AU116" s="223" t="s">
        <v>84</v>
      </c>
      <c r="AY116" s="17" t="s">
        <v>129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82</v>
      </c>
      <c r="BK116" s="224">
        <f>ROUND(I116*H116,2)</f>
        <v>0</v>
      </c>
      <c r="BL116" s="17" t="s">
        <v>153</v>
      </c>
      <c r="BM116" s="223" t="s">
        <v>204</v>
      </c>
    </row>
    <row r="117" s="2" customFormat="1">
      <c r="A117" s="38"/>
      <c r="B117" s="39"/>
      <c r="C117" s="40"/>
      <c r="D117" s="225" t="s">
        <v>140</v>
      </c>
      <c r="E117" s="40"/>
      <c r="F117" s="226" t="s">
        <v>205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140</v>
      </c>
      <c r="AU117" s="17" t="s">
        <v>84</v>
      </c>
    </row>
    <row r="118" s="2" customFormat="1" ht="37.8" customHeight="1">
      <c r="A118" s="38"/>
      <c r="B118" s="39"/>
      <c r="C118" s="242" t="s">
        <v>8</v>
      </c>
      <c r="D118" s="242" t="s">
        <v>163</v>
      </c>
      <c r="E118" s="243" t="s">
        <v>206</v>
      </c>
      <c r="F118" s="244" t="s">
        <v>207</v>
      </c>
      <c r="G118" s="245" t="s">
        <v>136</v>
      </c>
      <c r="H118" s="246">
        <v>14.847</v>
      </c>
      <c r="I118" s="247"/>
      <c r="J118" s="248">
        <f>ROUND(I118*H118,2)</f>
        <v>0</v>
      </c>
      <c r="K118" s="244" t="s">
        <v>137</v>
      </c>
      <c r="L118" s="249"/>
      <c r="M118" s="250" t="s">
        <v>19</v>
      </c>
      <c r="N118" s="251" t="s">
        <v>46</v>
      </c>
      <c r="O118" s="84"/>
      <c r="P118" s="221">
        <f>O118*H118</f>
        <v>0</v>
      </c>
      <c r="Q118" s="221">
        <v>0.0060400000000000002</v>
      </c>
      <c r="R118" s="221">
        <f>Q118*H118</f>
        <v>0.089675879999999999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166</v>
      </c>
      <c r="AT118" s="223" t="s">
        <v>163</v>
      </c>
      <c r="AU118" s="223" t="s">
        <v>84</v>
      </c>
      <c r="AY118" s="17" t="s">
        <v>129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82</v>
      </c>
      <c r="BK118" s="224">
        <f>ROUND(I118*H118,2)</f>
        <v>0</v>
      </c>
      <c r="BL118" s="17" t="s">
        <v>153</v>
      </c>
      <c r="BM118" s="223" t="s">
        <v>208</v>
      </c>
    </row>
    <row r="119" s="13" customFormat="1">
      <c r="A119" s="13"/>
      <c r="B119" s="230"/>
      <c r="C119" s="231"/>
      <c r="D119" s="232" t="s">
        <v>156</v>
      </c>
      <c r="E119" s="233" t="s">
        <v>19</v>
      </c>
      <c r="F119" s="234" t="s">
        <v>209</v>
      </c>
      <c r="G119" s="231"/>
      <c r="H119" s="235">
        <v>14.140000000000001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156</v>
      </c>
      <c r="AU119" s="241" t="s">
        <v>84</v>
      </c>
      <c r="AV119" s="13" t="s">
        <v>84</v>
      </c>
      <c r="AW119" s="13" t="s">
        <v>36</v>
      </c>
      <c r="AX119" s="13" t="s">
        <v>82</v>
      </c>
      <c r="AY119" s="241" t="s">
        <v>129</v>
      </c>
    </row>
    <row r="120" s="13" customFormat="1">
      <c r="A120" s="13"/>
      <c r="B120" s="230"/>
      <c r="C120" s="231"/>
      <c r="D120" s="232" t="s">
        <v>156</v>
      </c>
      <c r="E120" s="231"/>
      <c r="F120" s="234" t="s">
        <v>210</v>
      </c>
      <c r="G120" s="231"/>
      <c r="H120" s="235">
        <v>14.847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156</v>
      </c>
      <c r="AU120" s="241" t="s">
        <v>84</v>
      </c>
      <c r="AV120" s="13" t="s">
        <v>84</v>
      </c>
      <c r="AW120" s="13" t="s">
        <v>4</v>
      </c>
      <c r="AX120" s="13" t="s">
        <v>82</v>
      </c>
      <c r="AY120" s="241" t="s">
        <v>129</v>
      </c>
    </row>
    <row r="121" s="2" customFormat="1" ht="49.05" customHeight="1">
      <c r="A121" s="38"/>
      <c r="B121" s="39"/>
      <c r="C121" s="212" t="s">
        <v>211</v>
      </c>
      <c r="D121" s="212" t="s">
        <v>133</v>
      </c>
      <c r="E121" s="213" t="s">
        <v>212</v>
      </c>
      <c r="F121" s="214" t="s">
        <v>213</v>
      </c>
      <c r="G121" s="215" t="s">
        <v>214</v>
      </c>
      <c r="H121" s="216">
        <v>0.089999999999999997</v>
      </c>
      <c r="I121" s="217"/>
      <c r="J121" s="218">
        <f>ROUND(I121*H121,2)</f>
        <v>0</v>
      </c>
      <c r="K121" s="214" t="s">
        <v>137</v>
      </c>
      <c r="L121" s="44"/>
      <c r="M121" s="219" t="s">
        <v>19</v>
      </c>
      <c r="N121" s="220" t="s">
        <v>46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153</v>
      </c>
      <c r="AT121" s="223" t="s">
        <v>133</v>
      </c>
      <c r="AU121" s="223" t="s">
        <v>84</v>
      </c>
      <c r="AY121" s="17" t="s">
        <v>129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82</v>
      </c>
      <c r="BK121" s="224">
        <f>ROUND(I121*H121,2)</f>
        <v>0</v>
      </c>
      <c r="BL121" s="17" t="s">
        <v>153</v>
      </c>
      <c r="BM121" s="223" t="s">
        <v>215</v>
      </c>
    </row>
    <row r="122" s="2" customFormat="1">
      <c r="A122" s="38"/>
      <c r="B122" s="39"/>
      <c r="C122" s="40"/>
      <c r="D122" s="225" t="s">
        <v>140</v>
      </c>
      <c r="E122" s="40"/>
      <c r="F122" s="226" t="s">
        <v>216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140</v>
      </c>
      <c r="AU122" s="17" t="s">
        <v>84</v>
      </c>
    </row>
    <row r="123" s="2" customFormat="1" ht="49.05" customHeight="1">
      <c r="A123" s="38"/>
      <c r="B123" s="39"/>
      <c r="C123" s="212" t="s">
        <v>217</v>
      </c>
      <c r="D123" s="212" t="s">
        <v>133</v>
      </c>
      <c r="E123" s="213" t="s">
        <v>218</v>
      </c>
      <c r="F123" s="214" t="s">
        <v>219</v>
      </c>
      <c r="G123" s="215" t="s">
        <v>214</v>
      </c>
      <c r="H123" s="216">
        <v>0.089999999999999997</v>
      </c>
      <c r="I123" s="217"/>
      <c r="J123" s="218">
        <f>ROUND(I123*H123,2)</f>
        <v>0</v>
      </c>
      <c r="K123" s="214" t="s">
        <v>203</v>
      </c>
      <c r="L123" s="44"/>
      <c r="M123" s="219" t="s">
        <v>19</v>
      </c>
      <c r="N123" s="220" t="s">
        <v>46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153</v>
      </c>
      <c r="AT123" s="223" t="s">
        <v>133</v>
      </c>
      <c r="AU123" s="223" t="s">
        <v>84</v>
      </c>
      <c r="AY123" s="17" t="s">
        <v>129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82</v>
      </c>
      <c r="BK123" s="224">
        <f>ROUND(I123*H123,2)</f>
        <v>0</v>
      </c>
      <c r="BL123" s="17" t="s">
        <v>153</v>
      </c>
      <c r="BM123" s="223" t="s">
        <v>220</v>
      </c>
    </row>
    <row r="124" s="2" customFormat="1">
      <c r="A124" s="38"/>
      <c r="B124" s="39"/>
      <c r="C124" s="40"/>
      <c r="D124" s="225" t="s">
        <v>140</v>
      </c>
      <c r="E124" s="40"/>
      <c r="F124" s="226" t="s">
        <v>221</v>
      </c>
      <c r="G124" s="40"/>
      <c r="H124" s="40"/>
      <c r="I124" s="227"/>
      <c r="J124" s="40"/>
      <c r="K124" s="40"/>
      <c r="L124" s="44"/>
      <c r="M124" s="228"/>
      <c r="N124" s="229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140</v>
      </c>
      <c r="AU124" s="17" t="s">
        <v>84</v>
      </c>
    </row>
    <row r="125" s="12" customFormat="1" ht="25.92" customHeight="1">
      <c r="A125" s="12"/>
      <c r="B125" s="196"/>
      <c r="C125" s="197"/>
      <c r="D125" s="198" t="s">
        <v>74</v>
      </c>
      <c r="E125" s="199" t="s">
        <v>222</v>
      </c>
      <c r="F125" s="199" t="s">
        <v>223</v>
      </c>
      <c r="G125" s="197"/>
      <c r="H125" s="197"/>
      <c r="I125" s="200"/>
      <c r="J125" s="201">
        <f>BK125</f>
        <v>0</v>
      </c>
      <c r="K125" s="197"/>
      <c r="L125" s="202"/>
      <c r="M125" s="252"/>
      <c r="N125" s="253"/>
      <c r="O125" s="253"/>
      <c r="P125" s="254">
        <v>0</v>
      </c>
      <c r="Q125" s="253"/>
      <c r="R125" s="254">
        <v>0</v>
      </c>
      <c r="S125" s="253"/>
      <c r="T125" s="255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138</v>
      </c>
      <c r="AT125" s="208" t="s">
        <v>74</v>
      </c>
      <c r="AU125" s="208" t="s">
        <v>75</v>
      </c>
      <c r="AY125" s="207" t="s">
        <v>129</v>
      </c>
      <c r="BK125" s="209">
        <v>0</v>
      </c>
    </row>
    <row r="126" s="2" customFormat="1" ht="6.96" customHeight="1">
      <c r="A126" s="38"/>
      <c r="B126" s="59"/>
      <c r="C126" s="60"/>
      <c r="D126" s="60"/>
      <c r="E126" s="60"/>
      <c r="F126" s="60"/>
      <c r="G126" s="60"/>
      <c r="H126" s="60"/>
      <c r="I126" s="60"/>
      <c r="J126" s="60"/>
      <c r="K126" s="60"/>
      <c r="L126" s="44"/>
      <c r="M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</sheetData>
  <sheetProtection sheet="1" autoFilter="0" formatColumns="0" formatRows="0" objects="1" scenarios="1" spinCount="100000" saltValue="RgS7CSxwbVuOFPauulbCEXZUGCkvvkAFROHnFwkf8A+Dehfb5C1o9YPKOxzZ/B61utvYiOcEnvTjNhiWG1gmqA==" hashValue="SlTgm7BXuocgb07zX6KH049zHEcmmjd9ngJbV8TmXN/JBZHafaUf04HGA2dR/x94LqPq4cWc2X8wyiLAjtFDRA==" algorithmName="SHA-512" password="CC35"/>
  <autoFilter ref="C84:K12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949101111"/>
    <hyperlink ref="F91" r:id="rId2" display="https://podminky.urs.cz/item/CS_URS_2025_01/952901111"/>
    <hyperlink ref="F95" r:id="rId3" display="https://podminky.urs.cz/item/CS_URS_2025_01/784111001"/>
    <hyperlink ref="F98" r:id="rId4" display="https://podminky.urs.cz/item/CS_URS_2025_01/784171101"/>
    <hyperlink ref="F102" r:id="rId5" display="https://podminky.urs.cz/item/CS_URS_2025_01/784171111"/>
    <hyperlink ref="F107" r:id="rId6" display="https://podminky.urs.cz/item/CS_URS_2025_01/784171121"/>
    <hyperlink ref="F112" r:id="rId7" display="https://podminky.urs.cz/item/CS_URS_2025_01/784181101"/>
    <hyperlink ref="F114" r:id="rId8" display="https://podminky.urs.cz/item/CS_URS_2025_01/784221101"/>
    <hyperlink ref="F117" r:id="rId9" display="https://podminky.urs.cz/item/CS_URS_2023_01/786623011R"/>
    <hyperlink ref="F122" r:id="rId10" display="https://podminky.urs.cz/item/CS_URS_2025_01/998786101"/>
    <hyperlink ref="F124" r:id="rId11" display="https://podminky.urs.cz/item/CS_URS_2023_01/99878618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Odborné učebny - ZŠ Bílina(stavební práce)</v>
      </c>
      <c r="F7" s="142"/>
      <c r="G7" s="142"/>
      <c r="H7" s="142"/>
      <c r="L7" s="20"/>
    </row>
    <row r="8" s="1" customFormat="1" ht="12" customHeight="1">
      <c r="B8" s="20"/>
      <c r="D8" s="142" t="s">
        <v>102</v>
      </c>
      <c r="L8" s="20"/>
    </row>
    <row r="9" s="2" customFormat="1" ht="16.5" customHeight="1">
      <c r="A9" s="38"/>
      <c r="B9" s="44"/>
      <c r="C9" s="38"/>
      <c r="D9" s="38"/>
      <c r="E9" s="143" t="s">
        <v>103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224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225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26</v>
      </c>
      <c r="J22" s="133" t="s">
        <v>33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35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37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39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41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43</v>
      </c>
      <c r="G34" s="38"/>
      <c r="H34" s="38"/>
      <c r="I34" s="154" t="s">
        <v>42</v>
      </c>
      <c r="J34" s="154" t="s">
        <v>44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45</v>
      </c>
      <c r="E35" s="142" t="s">
        <v>46</v>
      </c>
      <c r="F35" s="156">
        <f>ROUND((SUM(BE89:BE131)),  2)</f>
        <v>0</v>
      </c>
      <c r="G35" s="38"/>
      <c r="H35" s="38"/>
      <c r="I35" s="157">
        <v>0.20999999999999999</v>
      </c>
      <c r="J35" s="156">
        <f>ROUND(((SUM(BE89:BE131))*I35),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47</v>
      </c>
      <c r="F36" s="156">
        <f>ROUND((SUM(BF89:BF131)),  2)</f>
        <v>0</v>
      </c>
      <c r="G36" s="38"/>
      <c r="H36" s="38"/>
      <c r="I36" s="157">
        <v>0.12</v>
      </c>
      <c r="J36" s="156">
        <f>ROUND(((SUM(BF89:BF131))*I36),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ROUND((SUM(BG89:BG131)),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49</v>
      </c>
      <c r="F38" s="156">
        <f>ROUND((SUM(BH89:BH131)),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50</v>
      </c>
      <c r="F39" s="156">
        <f>ROUND((SUM(BI89:BI131)),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Odborné učebny - ZŠ Bílina(stavební práce)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103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224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a1 - Elektroinstalace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parc.č.: 1785,1783</v>
      </c>
      <c r="G56" s="40"/>
      <c r="H56" s="40"/>
      <c r="I56" s="32" t="s">
        <v>23</v>
      </c>
      <c r="J56" s="72" t="str">
        <f>IF(J14="","",J14)</f>
        <v>3. 3. 2025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Bílina</v>
      </c>
      <c r="G58" s="40"/>
      <c r="H58" s="40"/>
      <c r="I58" s="32" t="s">
        <v>32</v>
      </c>
      <c r="J58" s="36" t="str">
        <f>E23</f>
        <v>MPtechnik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37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73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hidden="1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226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4"/>
      <c r="C66" s="175"/>
      <c r="D66" s="176" t="s">
        <v>110</v>
      </c>
      <c r="E66" s="177"/>
      <c r="F66" s="177"/>
      <c r="G66" s="177"/>
      <c r="H66" s="177"/>
      <c r="I66" s="177"/>
      <c r="J66" s="178">
        <f>J101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0"/>
      <c r="C67" s="125"/>
      <c r="D67" s="181" t="s">
        <v>227</v>
      </c>
      <c r="E67" s="182"/>
      <c r="F67" s="182"/>
      <c r="G67" s="182"/>
      <c r="H67" s="182"/>
      <c r="I67" s="182"/>
      <c r="J67" s="183">
        <f>J102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114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Odborné učebny - ZŠ Bílina(stavební práce)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102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103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224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a1 - Elektroinstalace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parc.č.: 1785,1783</v>
      </c>
      <c r="G83" s="40"/>
      <c r="H83" s="40"/>
      <c r="I83" s="32" t="s">
        <v>23</v>
      </c>
      <c r="J83" s="72" t="str">
        <f>IF(J14="","",J14)</f>
        <v>3. 3. 2025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město Bílina</v>
      </c>
      <c r="G85" s="40"/>
      <c r="H85" s="40"/>
      <c r="I85" s="32" t="s">
        <v>32</v>
      </c>
      <c r="J85" s="36" t="str">
        <f>E23</f>
        <v>MPtechnik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30</v>
      </c>
      <c r="D86" s="40"/>
      <c r="E86" s="40"/>
      <c r="F86" s="27" t="str">
        <f>IF(E20="","",E20)</f>
        <v>Vyplň údaj</v>
      </c>
      <c r="G86" s="40"/>
      <c r="H86" s="40"/>
      <c r="I86" s="32" t="s">
        <v>37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115</v>
      </c>
      <c r="D88" s="188" t="s">
        <v>60</v>
      </c>
      <c r="E88" s="188" t="s">
        <v>56</v>
      </c>
      <c r="F88" s="188" t="s">
        <v>57</v>
      </c>
      <c r="G88" s="188" t="s">
        <v>116</v>
      </c>
      <c r="H88" s="188" t="s">
        <v>117</v>
      </c>
      <c r="I88" s="188" t="s">
        <v>118</v>
      </c>
      <c r="J88" s="188" t="s">
        <v>106</v>
      </c>
      <c r="K88" s="189" t="s">
        <v>119</v>
      </c>
      <c r="L88" s="190"/>
      <c r="M88" s="92" t="s">
        <v>19</v>
      </c>
      <c r="N88" s="93" t="s">
        <v>45</v>
      </c>
      <c r="O88" s="93" t="s">
        <v>120</v>
      </c>
      <c r="P88" s="93" t="s">
        <v>121</v>
      </c>
      <c r="Q88" s="93" t="s">
        <v>122</v>
      </c>
      <c r="R88" s="93" t="s">
        <v>123</v>
      </c>
      <c r="S88" s="93" t="s">
        <v>124</v>
      </c>
      <c r="T88" s="94" t="s">
        <v>125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126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P90+P101</f>
        <v>0</v>
      </c>
      <c r="Q89" s="96"/>
      <c r="R89" s="193">
        <f>R90+R101</f>
        <v>0.012490000000000001</v>
      </c>
      <c r="S89" s="96"/>
      <c r="T89" s="194">
        <f>T90+T101</f>
        <v>0.012800000000000001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74</v>
      </c>
      <c r="AU89" s="17" t="s">
        <v>107</v>
      </c>
      <c r="BK89" s="195">
        <f>BK90+BK101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127</v>
      </c>
      <c r="F90" s="199" t="s">
        <v>128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</f>
        <v>0</v>
      </c>
      <c r="Q90" s="204"/>
      <c r="R90" s="205">
        <f>R91</f>
        <v>0</v>
      </c>
      <c r="S90" s="204"/>
      <c r="T90" s="206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82</v>
      </c>
      <c r="AT90" s="208" t="s">
        <v>74</v>
      </c>
      <c r="AU90" s="208" t="s">
        <v>75</v>
      </c>
      <c r="AY90" s="207" t="s">
        <v>129</v>
      </c>
      <c r="BK90" s="209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0" t="s">
        <v>228</v>
      </c>
      <c r="F91" s="210" t="s">
        <v>229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SUM(P92:P100)</f>
        <v>0</v>
      </c>
      <c r="Q91" s="204"/>
      <c r="R91" s="205">
        <f>SUM(R92:R100)</f>
        <v>0</v>
      </c>
      <c r="S91" s="204"/>
      <c r="T91" s="206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82</v>
      </c>
      <c r="AT91" s="208" t="s">
        <v>74</v>
      </c>
      <c r="AU91" s="208" t="s">
        <v>82</v>
      </c>
      <c r="AY91" s="207" t="s">
        <v>129</v>
      </c>
      <c r="BK91" s="209">
        <f>SUM(BK92:BK100)</f>
        <v>0</v>
      </c>
    </row>
    <row r="92" s="2" customFormat="1" ht="37.8" customHeight="1">
      <c r="A92" s="38"/>
      <c r="B92" s="39"/>
      <c r="C92" s="212" t="s">
        <v>82</v>
      </c>
      <c r="D92" s="212" t="s">
        <v>133</v>
      </c>
      <c r="E92" s="213" t="s">
        <v>230</v>
      </c>
      <c r="F92" s="214" t="s">
        <v>231</v>
      </c>
      <c r="G92" s="215" t="s">
        <v>214</v>
      </c>
      <c r="H92" s="216">
        <v>0.012999999999999999</v>
      </c>
      <c r="I92" s="217"/>
      <c r="J92" s="218">
        <f>ROUND(I92*H92,2)</f>
        <v>0</v>
      </c>
      <c r="K92" s="214" t="s">
        <v>137</v>
      </c>
      <c r="L92" s="44"/>
      <c r="M92" s="219" t="s">
        <v>19</v>
      </c>
      <c r="N92" s="220" t="s">
        <v>46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138</v>
      </c>
      <c r="AT92" s="223" t="s">
        <v>133</v>
      </c>
      <c r="AU92" s="223" t="s">
        <v>84</v>
      </c>
      <c r="AY92" s="17" t="s">
        <v>129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82</v>
      </c>
      <c r="BK92" s="224">
        <f>ROUND(I92*H92,2)</f>
        <v>0</v>
      </c>
      <c r="BL92" s="17" t="s">
        <v>138</v>
      </c>
      <c r="BM92" s="223" t="s">
        <v>232</v>
      </c>
    </row>
    <row r="93" s="2" customFormat="1">
      <c r="A93" s="38"/>
      <c r="B93" s="39"/>
      <c r="C93" s="40"/>
      <c r="D93" s="225" t="s">
        <v>140</v>
      </c>
      <c r="E93" s="40"/>
      <c r="F93" s="226" t="s">
        <v>233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140</v>
      </c>
      <c r="AU93" s="17" t="s">
        <v>84</v>
      </c>
    </row>
    <row r="94" s="2" customFormat="1" ht="33" customHeight="1">
      <c r="A94" s="38"/>
      <c r="B94" s="39"/>
      <c r="C94" s="212" t="s">
        <v>84</v>
      </c>
      <c r="D94" s="212" t="s">
        <v>133</v>
      </c>
      <c r="E94" s="213" t="s">
        <v>234</v>
      </c>
      <c r="F94" s="214" t="s">
        <v>235</v>
      </c>
      <c r="G94" s="215" t="s">
        <v>214</v>
      </c>
      <c r="H94" s="216">
        <v>0.012999999999999999</v>
      </c>
      <c r="I94" s="217"/>
      <c r="J94" s="218">
        <f>ROUND(I94*H94,2)</f>
        <v>0</v>
      </c>
      <c r="K94" s="214" t="s">
        <v>137</v>
      </c>
      <c r="L94" s="44"/>
      <c r="M94" s="219" t="s">
        <v>19</v>
      </c>
      <c r="N94" s="220" t="s">
        <v>46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138</v>
      </c>
      <c r="AT94" s="223" t="s">
        <v>133</v>
      </c>
      <c r="AU94" s="223" t="s">
        <v>84</v>
      </c>
      <c r="AY94" s="17" t="s">
        <v>129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82</v>
      </c>
      <c r="BK94" s="224">
        <f>ROUND(I94*H94,2)</f>
        <v>0</v>
      </c>
      <c r="BL94" s="17" t="s">
        <v>138</v>
      </c>
      <c r="BM94" s="223" t="s">
        <v>236</v>
      </c>
    </row>
    <row r="95" s="2" customFormat="1">
      <c r="A95" s="38"/>
      <c r="B95" s="39"/>
      <c r="C95" s="40"/>
      <c r="D95" s="225" t="s">
        <v>140</v>
      </c>
      <c r="E95" s="40"/>
      <c r="F95" s="226" t="s">
        <v>237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140</v>
      </c>
      <c r="AU95" s="17" t="s">
        <v>84</v>
      </c>
    </row>
    <row r="96" s="2" customFormat="1" ht="44.25" customHeight="1">
      <c r="A96" s="38"/>
      <c r="B96" s="39"/>
      <c r="C96" s="212" t="s">
        <v>192</v>
      </c>
      <c r="D96" s="212" t="s">
        <v>133</v>
      </c>
      <c r="E96" s="213" t="s">
        <v>238</v>
      </c>
      <c r="F96" s="214" t="s">
        <v>239</v>
      </c>
      <c r="G96" s="215" t="s">
        <v>214</v>
      </c>
      <c r="H96" s="216">
        <v>0.182</v>
      </c>
      <c r="I96" s="217"/>
      <c r="J96" s="218">
        <f>ROUND(I96*H96,2)</f>
        <v>0</v>
      </c>
      <c r="K96" s="214" t="s">
        <v>137</v>
      </c>
      <c r="L96" s="44"/>
      <c r="M96" s="219" t="s">
        <v>19</v>
      </c>
      <c r="N96" s="220" t="s">
        <v>46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138</v>
      </c>
      <c r="AT96" s="223" t="s">
        <v>133</v>
      </c>
      <c r="AU96" s="223" t="s">
        <v>84</v>
      </c>
      <c r="AY96" s="17" t="s">
        <v>129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82</v>
      </c>
      <c r="BK96" s="224">
        <f>ROUND(I96*H96,2)</f>
        <v>0</v>
      </c>
      <c r="BL96" s="17" t="s">
        <v>138</v>
      </c>
      <c r="BM96" s="223" t="s">
        <v>240</v>
      </c>
    </row>
    <row r="97" s="2" customFormat="1">
      <c r="A97" s="38"/>
      <c r="B97" s="39"/>
      <c r="C97" s="40"/>
      <c r="D97" s="225" t="s">
        <v>140</v>
      </c>
      <c r="E97" s="40"/>
      <c r="F97" s="226" t="s">
        <v>241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140</v>
      </c>
      <c r="AU97" s="17" t="s">
        <v>84</v>
      </c>
    </row>
    <row r="98" s="13" customFormat="1">
      <c r="A98" s="13"/>
      <c r="B98" s="230"/>
      <c r="C98" s="231"/>
      <c r="D98" s="232" t="s">
        <v>156</v>
      </c>
      <c r="E98" s="233" t="s">
        <v>19</v>
      </c>
      <c r="F98" s="234" t="s">
        <v>242</v>
      </c>
      <c r="G98" s="231"/>
      <c r="H98" s="235">
        <v>0.182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156</v>
      </c>
      <c r="AU98" s="241" t="s">
        <v>84</v>
      </c>
      <c r="AV98" s="13" t="s">
        <v>84</v>
      </c>
      <c r="AW98" s="13" t="s">
        <v>36</v>
      </c>
      <c r="AX98" s="13" t="s">
        <v>82</v>
      </c>
      <c r="AY98" s="241" t="s">
        <v>129</v>
      </c>
    </row>
    <row r="99" s="2" customFormat="1" ht="49.05" customHeight="1">
      <c r="A99" s="38"/>
      <c r="B99" s="39"/>
      <c r="C99" s="212" t="s">
        <v>243</v>
      </c>
      <c r="D99" s="212" t="s">
        <v>133</v>
      </c>
      <c r="E99" s="213" t="s">
        <v>244</v>
      </c>
      <c r="F99" s="214" t="s">
        <v>245</v>
      </c>
      <c r="G99" s="215" t="s">
        <v>214</v>
      </c>
      <c r="H99" s="216">
        <v>0.012999999999999999</v>
      </c>
      <c r="I99" s="217"/>
      <c r="J99" s="218">
        <f>ROUND(I99*H99,2)</f>
        <v>0</v>
      </c>
      <c r="K99" s="214" t="s">
        <v>137</v>
      </c>
      <c r="L99" s="44"/>
      <c r="M99" s="219" t="s">
        <v>19</v>
      </c>
      <c r="N99" s="220" t="s">
        <v>46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138</v>
      </c>
      <c r="AT99" s="223" t="s">
        <v>133</v>
      </c>
      <c r="AU99" s="223" t="s">
        <v>84</v>
      </c>
      <c r="AY99" s="17" t="s">
        <v>129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82</v>
      </c>
      <c r="BK99" s="224">
        <f>ROUND(I99*H99,2)</f>
        <v>0</v>
      </c>
      <c r="BL99" s="17" t="s">
        <v>138</v>
      </c>
      <c r="BM99" s="223" t="s">
        <v>246</v>
      </c>
    </row>
    <row r="100" s="2" customFormat="1">
      <c r="A100" s="38"/>
      <c r="B100" s="39"/>
      <c r="C100" s="40"/>
      <c r="D100" s="225" t="s">
        <v>140</v>
      </c>
      <c r="E100" s="40"/>
      <c r="F100" s="226" t="s">
        <v>247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140</v>
      </c>
      <c r="AU100" s="17" t="s">
        <v>84</v>
      </c>
    </row>
    <row r="101" s="12" customFormat="1" ht="25.92" customHeight="1">
      <c r="A101" s="12"/>
      <c r="B101" s="196"/>
      <c r="C101" s="197"/>
      <c r="D101" s="198" t="s">
        <v>74</v>
      </c>
      <c r="E101" s="199" t="s">
        <v>147</v>
      </c>
      <c r="F101" s="199" t="s">
        <v>148</v>
      </c>
      <c r="G101" s="197"/>
      <c r="H101" s="197"/>
      <c r="I101" s="200"/>
      <c r="J101" s="201">
        <f>BK101</f>
        <v>0</v>
      </c>
      <c r="K101" s="197"/>
      <c r="L101" s="202"/>
      <c r="M101" s="203"/>
      <c r="N101" s="204"/>
      <c r="O101" s="204"/>
      <c r="P101" s="205">
        <f>P102</f>
        <v>0</v>
      </c>
      <c r="Q101" s="204"/>
      <c r="R101" s="205">
        <f>R102</f>
        <v>0.012490000000000001</v>
      </c>
      <c r="S101" s="204"/>
      <c r="T101" s="206">
        <f>T102</f>
        <v>0.012800000000000001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84</v>
      </c>
      <c r="AT101" s="208" t="s">
        <v>74</v>
      </c>
      <c r="AU101" s="208" t="s">
        <v>75</v>
      </c>
      <c r="AY101" s="207" t="s">
        <v>129</v>
      </c>
      <c r="BK101" s="209">
        <f>BK102</f>
        <v>0</v>
      </c>
    </row>
    <row r="102" s="12" customFormat="1" ht="22.8" customHeight="1">
      <c r="A102" s="12"/>
      <c r="B102" s="196"/>
      <c r="C102" s="197"/>
      <c r="D102" s="198" t="s">
        <v>74</v>
      </c>
      <c r="E102" s="210" t="s">
        <v>248</v>
      </c>
      <c r="F102" s="210" t="s">
        <v>249</v>
      </c>
      <c r="G102" s="197"/>
      <c r="H102" s="197"/>
      <c r="I102" s="200"/>
      <c r="J102" s="211">
        <f>BK102</f>
        <v>0</v>
      </c>
      <c r="K102" s="197"/>
      <c r="L102" s="202"/>
      <c r="M102" s="203"/>
      <c r="N102" s="204"/>
      <c r="O102" s="204"/>
      <c r="P102" s="205">
        <f>SUM(P103:P131)</f>
        <v>0</v>
      </c>
      <c r="Q102" s="204"/>
      <c r="R102" s="205">
        <f>SUM(R103:R131)</f>
        <v>0.012490000000000001</v>
      </c>
      <c r="S102" s="204"/>
      <c r="T102" s="206">
        <f>SUM(T103:T131)</f>
        <v>0.012800000000000001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7" t="s">
        <v>84</v>
      </c>
      <c r="AT102" s="208" t="s">
        <v>74</v>
      </c>
      <c r="AU102" s="208" t="s">
        <v>82</v>
      </c>
      <c r="AY102" s="207" t="s">
        <v>129</v>
      </c>
      <c r="BK102" s="209">
        <f>SUM(BK103:BK131)</f>
        <v>0</v>
      </c>
    </row>
    <row r="103" s="2" customFormat="1" ht="37.8" customHeight="1">
      <c r="A103" s="38"/>
      <c r="B103" s="39"/>
      <c r="C103" s="212" t="s">
        <v>132</v>
      </c>
      <c r="D103" s="212" t="s">
        <v>133</v>
      </c>
      <c r="E103" s="213" t="s">
        <v>250</v>
      </c>
      <c r="F103" s="214" t="s">
        <v>251</v>
      </c>
      <c r="G103" s="215" t="s">
        <v>252</v>
      </c>
      <c r="H103" s="216">
        <v>5</v>
      </c>
      <c r="I103" s="217"/>
      <c r="J103" s="218">
        <f>ROUND(I103*H103,2)</f>
        <v>0</v>
      </c>
      <c r="K103" s="214" t="s">
        <v>137</v>
      </c>
      <c r="L103" s="44"/>
      <c r="M103" s="219" t="s">
        <v>19</v>
      </c>
      <c r="N103" s="220" t="s">
        <v>46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153</v>
      </c>
      <c r="AT103" s="223" t="s">
        <v>133</v>
      </c>
      <c r="AU103" s="223" t="s">
        <v>84</v>
      </c>
      <c r="AY103" s="17" t="s">
        <v>129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82</v>
      </c>
      <c r="BK103" s="224">
        <f>ROUND(I103*H103,2)</f>
        <v>0</v>
      </c>
      <c r="BL103" s="17" t="s">
        <v>153</v>
      </c>
      <c r="BM103" s="223" t="s">
        <v>253</v>
      </c>
    </row>
    <row r="104" s="2" customFormat="1">
      <c r="A104" s="38"/>
      <c r="B104" s="39"/>
      <c r="C104" s="40"/>
      <c r="D104" s="225" t="s">
        <v>140</v>
      </c>
      <c r="E104" s="40"/>
      <c r="F104" s="226" t="s">
        <v>254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140</v>
      </c>
      <c r="AU104" s="17" t="s">
        <v>84</v>
      </c>
    </row>
    <row r="105" s="2" customFormat="1" ht="24.15" customHeight="1">
      <c r="A105" s="38"/>
      <c r="B105" s="39"/>
      <c r="C105" s="242" t="s">
        <v>199</v>
      </c>
      <c r="D105" s="242" t="s">
        <v>163</v>
      </c>
      <c r="E105" s="243" t="s">
        <v>255</v>
      </c>
      <c r="F105" s="244" t="s">
        <v>256</v>
      </c>
      <c r="G105" s="245" t="s">
        <v>252</v>
      </c>
      <c r="H105" s="246">
        <v>5.75</v>
      </c>
      <c r="I105" s="247"/>
      <c r="J105" s="248">
        <f>ROUND(I105*H105,2)</f>
        <v>0</v>
      </c>
      <c r="K105" s="244" t="s">
        <v>137</v>
      </c>
      <c r="L105" s="249"/>
      <c r="M105" s="250" t="s">
        <v>19</v>
      </c>
      <c r="N105" s="251" t="s">
        <v>46</v>
      </c>
      <c r="O105" s="84"/>
      <c r="P105" s="221">
        <f>O105*H105</f>
        <v>0</v>
      </c>
      <c r="Q105" s="221">
        <v>0.00012</v>
      </c>
      <c r="R105" s="221">
        <f>Q105*H105</f>
        <v>0.00068999999999999997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166</v>
      </c>
      <c r="AT105" s="223" t="s">
        <v>163</v>
      </c>
      <c r="AU105" s="223" t="s">
        <v>84</v>
      </c>
      <c r="AY105" s="17" t="s">
        <v>129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82</v>
      </c>
      <c r="BK105" s="224">
        <f>ROUND(I105*H105,2)</f>
        <v>0</v>
      </c>
      <c r="BL105" s="17" t="s">
        <v>153</v>
      </c>
      <c r="BM105" s="223" t="s">
        <v>257</v>
      </c>
    </row>
    <row r="106" s="13" customFormat="1">
      <c r="A106" s="13"/>
      <c r="B106" s="230"/>
      <c r="C106" s="231"/>
      <c r="D106" s="232" t="s">
        <v>156</v>
      </c>
      <c r="E106" s="231"/>
      <c r="F106" s="234" t="s">
        <v>258</v>
      </c>
      <c r="G106" s="231"/>
      <c r="H106" s="235">
        <v>5.75</v>
      </c>
      <c r="I106" s="236"/>
      <c r="J106" s="231"/>
      <c r="K106" s="231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156</v>
      </c>
      <c r="AU106" s="241" t="s">
        <v>84</v>
      </c>
      <c r="AV106" s="13" t="s">
        <v>84</v>
      </c>
      <c r="AW106" s="13" t="s">
        <v>4</v>
      </c>
      <c r="AX106" s="13" t="s">
        <v>82</v>
      </c>
      <c r="AY106" s="241" t="s">
        <v>129</v>
      </c>
    </row>
    <row r="107" s="2" customFormat="1" ht="37.8" customHeight="1">
      <c r="A107" s="38"/>
      <c r="B107" s="39"/>
      <c r="C107" s="212" t="s">
        <v>8</v>
      </c>
      <c r="D107" s="212" t="s">
        <v>133</v>
      </c>
      <c r="E107" s="213" t="s">
        <v>259</v>
      </c>
      <c r="F107" s="214" t="s">
        <v>260</v>
      </c>
      <c r="G107" s="215" t="s">
        <v>252</v>
      </c>
      <c r="H107" s="216">
        <v>60</v>
      </c>
      <c r="I107" s="217"/>
      <c r="J107" s="218">
        <f>ROUND(I107*H107,2)</f>
        <v>0</v>
      </c>
      <c r="K107" s="214" t="s">
        <v>137</v>
      </c>
      <c r="L107" s="44"/>
      <c r="M107" s="219" t="s">
        <v>19</v>
      </c>
      <c r="N107" s="220" t="s">
        <v>46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153</v>
      </c>
      <c r="AT107" s="223" t="s">
        <v>133</v>
      </c>
      <c r="AU107" s="223" t="s">
        <v>84</v>
      </c>
      <c r="AY107" s="17" t="s">
        <v>129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82</v>
      </c>
      <c r="BK107" s="224">
        <f>ROUND(I107*H107,2)</f>
        <v>0</v>
      </c>
      <c r="BL107" s="17" t="s">
        <v>153</v>
      </c>
      <c r="BM107" s="223" t="s">
        <v>261</v>
      </c>
    </row>
    <row r="108" s="2" customFormat="1">
      <c r="A108" s="38"/>
      <c r="B108" s="39"/>
      <c r="C108" s="40"/>
      <c r="D108" s="225" t="s">
        <v>140</v>
      </c>
      <c r="E108" s="40"/>
      <c r="F108" s="226" t="s">
        <v>262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140</v>
      </c>
      <c r="AU108" s="17" t="s">
        <v>84</v>
      </c>
    </row>
    <row r="109" s="2" customFormat="1" ht="24.15" customHeight="1">
      <c r="A109" s="38"/>
      <c r="B109" s="39"/>
      <c r="C109" s="242" t="s">
        <v>263</v>
      </c>
      <c r="D109" s="242" t="s">
        <v>163</v>
      </c>
      <c r="E109" s="243" t="s">
        <v>264</v>
      </c>
      <c r="F109" s="244" t="s">
        <v>265</v>
      </c>
      <c r="G109" s="245" t="s">
        <v>252</v>
      </c>
      <c r="H109" s="246">
        <v>69</v>
      </c>
      <c r="I109" s="247"/>
      <c r="J109" s="248">
        <f>ROUND(I109*H109,2)</f>
        <v>0</v>
      </c>
      <c r="K109" s="244" t="s">
        <v>137</v>
      </c>
      <c r="L109" s="249"/>
      <c r="M109" s="250" t="s">
        <v>19</v>
      </c>
      <c r="N109" s="251" t="s">
        <v>46</v>
      </c>
      <c r="O109" s="84"/>
      <c r="P109" s="221">
        <f>O109*H109</f>
        <v>0</v>
      </c>
      <c r="Q109" s="221">
        <v>0.00016000000000000001</v>
      </c>
      <c r="R109" s="221">
        <f>Q109*H109</f>
        <v>0.011040000000000001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166</v>
      </c>
      <c r="AT109" s="223" t="s">
        <v>163</v>
      </c>
      <c r="AU109" s="223" t="s">
        <v>84</v>
      </c>
      <c r="AY109" s="17" t="s">
        <v>129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82</v>
      </c>
      <c r="BK109" s="224">
        <f>ROUND(I109*H109,2)</f>
        <v>0</v>
      </c>
      <c r="BL109" s="17" t="s">
        <v>153</v>
      </c>
      <c r="BM109" s="223" t="s">
        <v>266</v>
      </c>
    </row>
    <row r="110" s="13" customFormat="1">
      <c r="A110" s="13"/>
      <c r="B110" s="230"/>
      <c r="C110" s="231"/>
      <c r="D110" s="232" t="s">
        <v>156</v>
      </c>
      <c r="E110" s="231"/>
      <c r="F110" s="234" t="s">
        <v>267</v>
      </c>
      <c r="G110" s="231"/>
      <c r="H110" s="235">
        <v>69</v>
      </c>
      <c r="I110" s="236"/>
      <c r="J110" s="231"/>
      <c r="K110" s="231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156</v>
      </c>
      <c r="AU110" s="241" t="s">
        <v>84</v>
      </c>
      <c r="AV110" s="13" t="s">
        <v>84</v>
      </c>
      <c r="AW110" s="13" t="s">
        <v>4</v>
      </c>
      <c r="AX110" s="13" t="s">
        <v>82</v>
      </c>
      <c r="AY110" s="241" t="s">
        <v>129</v>
      </c>
    </row>
    <row r="111" s="2" customFormat="1" ht="33" customHeight="1">
      <c r="A111" s="38"/>
      <c r="B111" s="39"/>
      <c r="C111" s="212" t="s">
        <v>268</v>
      </c>
      <c r="D111" s="212" t="s">
        <v>133</v>
      </c>
      <c r="E111" s="213" t="s">
        <v>269</v>
      </c>
      <c r="F111" s="214" t="s">
        <v>270</v>
      </c>
      <c r="G111" s="215" t="s">
        <v>202</v>
      </c>
      <c r="H111" s="216">
        <v>3</v>
      </c>
      <c r="I111" s="217"/>
      <c r="J111" s="218">
        <f>ROUND(I111*H111,2)</f>
        <v>0</v>
      </c>
      <c r="K111" s="214" t="s">
        <v>137</v>
      </c>
      <c r="L111" s="44"/>
      <c r="M111" s="219" t="s">
        <v>19</v>
      </c>
      <c r="N111" s="220" t="s">
        <v>46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153</v>
      </c>
      <c r="AT111" s="223" t="s">
        <v>133</v>
      </c>
      <c r="AU111" s="223" t="s">
        <v>84</v>
      </c>
      <c r="AY111" s="17" t="s">
        <v>129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82</v>
      </c>
      <c r="BK111" s="224">
        <f>ROUND(I111*H111,2)</f>
        <v>0</v>
      </c>
      <c r="BL111" s="17" t="s">
        <v>153</v>
      </c>
      <c r="BM111" s="223" t="s">
        <v>271</v>
      </c>
    </row>
    <row r="112" s="2" customFormat="1">
      <c r="A112" s="38"/>
      <c r="B112" s="39"/>
      <c r="C112" s="40"/>
      <c r="D112" s="225" t="s">
        <v>140</v>
      </c>
      <c r="E112" s="40"/>
      <c r="F112" s="226" t="s">
        <v>272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140</v>
      </c>
      <c r="AU112" s="17" t="s">
        <v>84</v>
      </c>
    </row>
    <row r="113" s="2" customFormat="1" ht="33" customHeight="1">
      <c r="A113" s="38"/>
      <c r="B113" s="39"/>
      <c r="C113" s="242" t="s">
        <v>273</v>
      </c>
      <c r="D113" s="242" t="s">
        <v>163</v>
      </c>
      <c r="E113" s="243" t="s">
        <v>274</v>
      </c>
      <c r="F113" s="244" t="s">
        <v>275</v>
      </c>
      <c r="G113" s="245" t="s">
        <v>202</v>
      </c>
      <c r="H113" s="246">
        <v>3</v>
      </c>
      <c r="I113" s="247"/>
      <c r="J113" s="248">
        <f>ROUND(I113*H113,2)</f>
        <v>0</v>
      </c>
      <c r="K113" s="244" t="s">
        <v>137</v>
      </c>
      <c r="L113" s="249"/>
      <c r="M113" s="250" t="s">
        <v>19</v>
      </c>
      <c r="N113" s="251" t="s">
        <v>46</v>
      </c>
      <c r="O113" s="84"/>
      <c r="P113" s="221">
        <f>O113*H113</f>
        <v>0</v>
      </c>
      <c r="Q113" s="221">
        <v>0.00012</v>
      </c>
      <c r="R113" s="221">
        <f>Q113*H113</f>
        <v>0.00036000000000000002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166</v>
      </c>
      <c r="AT113" s="223" t="s">
        <v>163</v>
      </c>
      <c r="AU113" s="223" t="s">
        <v>84</v>
      </c>
      <c r="AY113" s="17" t="s">
        <v>129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153</v>
      </c>
      <c r="BM113" s="223" t="s">
        <v>276</v>
      </c>
    </row>
    <row r="114" s="2" customFormat="1" ht="24.15" customHeight="1">
      <c r="A114" s="38"/>
      <c r="B114" s="39"/>
      <c r="C114" s="212" t="s">
        <v>153</v>
      </c>
      <c r="D114" s="212" t="s">
        <v>133</v>
      </c>
      <c r="E114" s="213" t="s">
        <v>277</v>
      </c>
      <c r="F114" s="214" t="s">
        <v>278</v>
      </c>
      <c r="G114" s="215" t="s">
        <v>202</v>
      </c>
      <c r="H114" s="216">
        <v>1</v>
      </c>
      <c r="I114" s="217"/>
      <c r="J114" s="218">
        <f>ROUND(I114*H114,2)</f>
        <v>0</v>
      </c>
      <c r="K114" s="214" t="s">
        <v>137</v>
      </c>
      <c r="L114" s="44"/>
      <c r="M114" s="219" t="s">
        <v>19</v>
      </c>
      <c r="N114" s="220" t="s">
        <v>46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153</v>
      </c>
      <c r="AT114" s="223" t="s">
        <v>133</v>
      </c>
      <c r="AU114" s="223" t="s">
        <v>84</v>
      </c>
      <c r="AY114" s="17" t="s">
        <v>129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82</v>
      </c>
      <c r="BK114" s="224">
        <f>ROUND(I114*H114,2)</f>
        <v>0</v>
      </c>
      <c r="BL114" s="17" t="s">
        <v>153</v>
      </c>
      <c r="BM114" s="223" t="s">
        <v>279</v>
      </c>
    </row>
    <row r="115" s="2" customFormat="1">
      <c r="A115" s="38"/>
      <c r="B115" s="39"/>
      <c r="C115" s="40"/>
      <c r="D115" s="225" t="s">
        <v>140</v>
      </c>
      <c r="E115" s="40"/>
      <c r="F115" s="226" t="s">
        <v>280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140</v>
      </c>
      <c r="AU115" s="17" t="s">
        <v>84</v>
      </c>
    </row>
    <row r="116" s="2" customFormat="1" ht="24.15" customHeight="1">
      <c r="A116" s="38"/>
      <c r="B116" s="39"/>
      <c r="C116" s="242" t="s">
        <v>281</v>
      </c>
      <c r="D116" s="242" t="s">
        <v>163</v>
      </c>
      <c r="E116" s="243" t="s">
        <v>282</v>
      </c>
      <c r="F116" s="244" t="s">
        <v>283</v>
      </c>
      <c r="G116" s="245" t="s">
        <v>202</v>
      </c>
      <c r="H116" s="246">
        <v>1</v>
      </c>
      <c r="I116" s="247"/>
      <c r="J116" s="248">
        <f>ROUND(I116*H116,2)</f>
        <v>0</v>
      </c>
      <c r="K116" s="244" t="s">
        <v>137</v>
      </c>
      <c r="L116" s="249"/>
      <c r="M116" s="250" t="s">
        <v>19</v>
      </c>
      <c r="N116" s="251" t="s">
        <v>46</v>
      </c>
      <c r="O116" s="84"/>
      <c r="P116" s="221">
        <f>O116*H116</f>
        <v>0</v>
      </c>
      <c r="Q116" s="221">
        <v>0.00040000000000000002</v>
      </c>
      <c r="R116" s="221">
        <f>Q116*H116</f>
        <v>0.00040000000000000002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166</v>
      </c>
      <c r="AT116" s="223" t="s">
        <v>163</v>
      </c>
      <c r="AU116" s="223" t="s">
        <v>84</v>
      </c>
      <c r="AY116" s="17" t="s">
        <v>129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82</v>
      </c>
      <c r="BK116" s="224">
        <f>ROUND(I116*H116,2)</f>
        <v>0</v>
      </c>
      <c r="BL116" s="17" t="s">
        <v>153</v>
      </c>
      <c r="BM116" s="223" t="s">
        <v>284</v>
      </c>
    </row>
    <row r="117" s="2" customFormat="1" ht="37.8" customHeight="1">
      <c r="A117" s="38"/>
      <c r="B117" s="39"/>
      <c r="C117" s="212" t="s">
        <v>162</v>
      </c>
      <c r="D117" s="212" t="s">
        <v>133</v>
      </c>
      <c r="E117" s="213" t="s">
        <v>285</v>
      </c>
      <c r="F117" s="214" t="s">
        <v>286</v>
      </c>
      <c r="G117" s="215" t="s">
        <v>202</v>
      </c>
      <c r="H117" s="216">
        <v>2</v>
      </c>
      <c r="I117" s="217"/>
      <c r="J117" s="218">
        <f>ROUND(I117*H117,2)</f>
        <v>0</v>
      </c>
      <c r="K117" s="214" t="s">
        <v>137</v>
      </c>
      <c r="L117" s="44"/>
      <c r="M117" s="219" t="s">
        <v>19</v>
      </c>
      <c r="N117" s="220" t="s">
        <v>46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153</v>
      </c>
      <c r="AT117" s="223" t="s">
        <v>133</v>
      </c>
      <c r="AU117" s="223" t="s">
        <v>84</v>
      </c>
      <c r="AY117" s="17" t="s">
        <v>129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82</v>
      </c>
      <c r="BK117" s="224">
        <f>ROUND(I117*H117,2)</f>
        <v>0</v>
      </c>
      <c r="BL117" s="17" t="s">
        <v>153</v>
      </c>
      <c r="BM117" s="223" t="s">
        <v>287</v>
      </c>
    </row>
    <row r="118" s="2" customFormat="1">
      <c r="A118" s="38"/>
      <c r="B118" s="39"/>
      <c r="C118" s="40"/>
      <c r="D118" s="225" t="s">
        <v>140</v>
      </c>
      <c r="E118" s="40"/>
      <c r="F118" s="226" t="s">
        <v>288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140</v>
      </c>
      <c r="AU118" s="17" t="s">
        <v>84</v>
      </c>
    </row>
    <row r="119" s="2" customFormat="1" ht="24.15" customHeight="1">
      <c r="A119" s="38"/>
      <c r="B119" s="39"/>
      <c r="C119" s="242" t="s">
        <v>169</v>
      </c>
      <c r="D119" s="242" t="s">
        <v>163</v>
      </c>
      <c r="E119" s="243" t="s">
        <v>289</v>
      </c>
      <c r="F119" s="244" t="s">
        <v>290</v>
      </c>
      <c r="G119" s="245" t="s">
        <v>291</v>
      </c>
      <c r="H119" s="246">
        <v>2</v>
      </c>
      <c r="I119" s="247"/>
      <c r="J119" s="248">
        <f>ROUND(I119*H119,2)</f>
        <v>0</v>
      </c>
      <c r="K119" s="244" t="s">
        <v>19</v>
      </c>
      <c r="L119" s="249"/>
      <c r="M119" s="250" t="s">
        <v>19</v>
      </c>
      <c r="N119" s="251" t="s">
        <v>46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166</v>
      </c>
      <c r="AT119" s="223" t="s">
        <v>163</v>
      </c>
      <c r="AU119" s="223" t="s">
        <v>84</v>
      </c>
      <c r="AY119" s="17" t="s">
        <v>129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82</v>
      </c>
      <c r="BK119" s="224">
        <f>ROUND(I119*H119,2)</f>
        <v>0</v>
      </c>
      <c r="BL119" s="17" t="s">
        <v>153</v>
      </c>
      <c r="BM119" s="223" t="s">
        <v>292</v>
      </c>
    </row>
    <row r="120" s="2" customFormat="1" ht="49.05" customHeight="1">
      <c r="A120" s="38"/>
      <c r="B120" s="39"/>
      <c r="C120" s="212" t="s">
        <v>175</v>
      </c>
      <c r="D120" s="212" t="s">
        <v>133</v>
      </c>
      <c r="E120" s="213" t="s">
        <v>293</v>
      </c>
      <c r="F120" s="214" t="s">
        <v>294</v>
      </c>
      <c r="G120" s="215" t="s">
        <v>202</v>
      </c>
      <c r="H120" s="216">
        <v>16</v>
      </c>
      <c r="I120" s="217"/>
      <c r="J120" s="218">
        <f>ROUND(I120*H120,2)</f>
        <v>0</v>
      </c>
      <c r="K120" s="214" t="s">
        <v>137</v>
      </c>
      <c r="L120" s="44"/>
      <c r="M120" s="219" t="s">
        <v>19</v>
      </c>
      <c r="N120" s="220" t="s">
        <v>46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0.00080000000000000004</v>
      </c>
      <c r="T120" s="222">
        <f>S120*H120</f>
        <v>0.012800000000000001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153</v>
      </c>
      <c r="AT120" s="223" t="s">
        <v>133</v>
      </c>
      <c r="AU120" s="223" t="s">
        <v>84</v>
      </c>
      <c r="AY120" s="17" t="s">
        <v>129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82</v>
      </c>
      <c r="BK120" s="224">
        <f>ROUND(I120*H120,2)</f>
        <v>0</v>
      </c>
      <c r="BL120" s="17" t="s">
        <v>153</v>
      </c>
      <c r="BM120" s="223" t="s">
        <v>295</v>
      </c>
    </row>
    <row r="121" s="2" customFormat="1">
      <c r="A121" s="38"/>
      <c r="B121" s="39"/>
      <c r="C121" s="40"/>
      <c r="D121" s="225" t="s">
        <v>140</v>
      </c>
      <c r="E121" s="40"/>
      <c r="F121" s="226" t="s">
        <v>296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140</v>
      </c>
      <c r="AU121" s="17" t="s">
        <v>84</v>
      </c>
    </row>
    <row r="122" s="2" customFormat="1" ht="44.25" customHeight="1">
      <c r="A122" s="38"/>
      <c r="B122" s="39"/>
      <c r="C122" s="212" t="s">
        <v>180</v>
      </c>
      <c r="D122" s="212" t="s">
        <v>133</v>
      </c>
      <c r="E122" s="213" t="s">
        <v>297</v>
      </c>
      <c r="F122" s="214" t="s">
        <v>298</v>
      </c>
      <c r="G122" s="215" t="s">
        <v>202</v>
      </c>
      <c r="H122" s="216">
        <v>16</v>
      </c>
      <c r="I122" s="217"/>
      <c r="J122" s="218">
        <f>ROUND(I122*H122,2)</f>
        <v>0</v>
      </c>
      <c r="K122" s="214" t="s">
        <v>137</v>
      </c>
      <c r="L122" s="44"/>
      <c r="M122" s="219" t="s">
        <v>19</v>
      </c>
      <c r="N122" s="220" t="s">
        <v>46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153</v>
      </c>
      <c r="AT122" s="223" t="s">
        <v>133</v>
      </c>
      <c r="AU122" s="223" t="s">
        <v>84</v>
      </c>
      <c r="AY122" s="17" t="s">
        <v>129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82</v>
      </c>
      <c r="BK122" s="224">
        <f>ROUND(I122*H122,2)</f>
        <v>0</v>
      </c>
      <c r="BL122" s="17" t="s">
        <v>153</v>
      </c>
      <c r="BM122" s="223" t="s">
        <v>299</v>
      </c>
    </row>
    <row r="123" s="2" customFormat="1">
      <c r="A123" s="38"/>
      <c r="B123" s="39"/>
      <c r="C123" s="40"/>
      <c r="D123" s="225" t="s">
        <v>140</v>
      </c>
      <c r="E123" s="40"/>
      <c r="F123" s="226" t="s">
        <v>300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140</v>
      </c>
      <c r="AU123" s="17" t="s">
        <v>84</v>
      </c>
    </row>
    <row r="124" s="2" customFormat="1" ht="24.15" customHeight="1">
      <c r="A124" s="38"/>
      <c r="B124" s="39"/>
      <c r="C124" s="242" t="s">
        <v>130</v>
      </c>
      <c r="D124" s="242" t="s">
        <v>163</v>
      </c>
      <c r="E124" s="243" t="s">
        <v>301</v>
      </c>
      <c r="F124" s="244" t="s">
        <v>302</v>
      </c>
      <c r="G124" s="245" t="s">
        <v>291</v>
      </c>
      <c r="H124" s="246">
        <v>16</v>
      </c>
      <c r="I124" s="247"/>
      <c r="J124" s="248">
        <f>ROUND(I124*H124,2)</f>
        <v>0</v>
      </c>
      <c r="K124" s="244" t="s">
        <v>19</v>
      </c>
      <c r="L124" s="249"/>
      <c r="M124" s="250" t="s">
        <v>19</v>
      </c>
      <c r="N124" s="251" t="s">
        <v>46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166</v>
      </c>
      <c r="AT124" s="223" t="s">
        <v>163</v>
      </c>
      <c r="AU124" s="223" t="s">
        <v>84</v>
      </c>
      <c r="AY124" s="17" t="s">
        <v>129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82</v>
      </c>
      <c r="BK124" s="224">
        <f>ROUND(I124*H124,2)</f>
        <v>0</v>
      </c>
      <c r="BL124" s="17" t="s">
        <v>153</v>
      </c>
      <c r="BM124" s="223" t="s">
        <v>303</v>
      </c>
    </row>
    <row r="125" s="2" customFormat="1" ht="44.25" customHeight="1">
      <c r="A125" s="38"/>
      <c r="B125" s="39"/>
      <c r="C125" s="212" t="s">
        <v>304</v>
      </c>
      <c r="D125" s="212" t="s">
        <v>133</v>
      </c>
      <c r="E125" s="213" t="s">
        <v>305</v>
      </c>
      <c r="F125" s="214" t="s">
        <v>306</v>
      </c>
      <c r="G125" s="215" t="s">
        <v>202</v>
      </c>
      <c r="H125" s="216">
        <v>1</v>
      </c>
      <c r="I125" s="217"/>
      <c r="J125" s="218">
        <f>ROUND(I125*H125,2)</f>
        <v>0</v>
      </c>
      <c r="K125" s="214" t="s">
        <v>137</v>
      </c>
      <c r="L125" s="44"/>
      <c r="M125" s="219" t="s">
        <v>19</v>
      </c>
      <c r="N125" s="220" t="s">
        <v>46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153</v>
      </c>
      <c r="AT125" s="223" t="s">
        <v>133</v>
      </c>
      <c r="AU125" s="223" t="s">
        <v>84</v>
      </c>
      <c r="AY125" s="17" t="s">
        <v>129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82</v>
      </c>
      <c r="BK125" s="224">
        <f>ROUND(I125*H125,2)</f>
        <v>0</v>
      </c>
      <c r="BL125" s="17" t="s">
        <v>153</v>
      </c>
      <c r="BM125" s="223" t="s">
        <v>307</v>
      </c>
    </row>
    <row r="126" s="2" customFormat="1">
      <c r="A126" s="38"/>
      <c r="B126" s="39"/>
      <c r="C126" s="40"/>
      <c r="D126" s="225" t="s">
        <v>140</v>
      </c>
      <c r="E126" s="40"/>
      <c r="F126" s="226" t="s">
        <v>308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140</v>
      </c>
      <c r="AU126" s="17" t="s">
        <v>84</v>
      </c>
    </row>
    <row r="127" s="2" customFormat="1" ht="16.5" customHeight="1">
      <c r="A127" s="38"/>
      <c r="B127" s="39"/>
      <c r="C127" s="212" t="s">
        <v>309</v>
      </c>
      <c r="D127" s="212" t="s">
        <v>133</v>
      </c>
      <c r="E127" s="213" t="s">
        <v>310</v>
      </c>
      <c r="F127" s="214" t="s">
        <v>311</v>
      </c>
      <c r="G127" s="215" t="s">
        <v>312</v>
      </c>
      <c r="H127" s="216">
        <v>1</v>
      </c>
      <c r="I127" s="217"/>
      <c r="J127" s="218">
        <f>ROUND(I127*H127,2)</f>
        <v>0</v>
      </c>
      <c r="K127" s="214" t="s">
        <v>19</v>
      </c>
      <c r="L127" s="44"/>
      <c r="M127" s="219" t="s">
        <v>19</v>
      </c>
      <c r="N127" s="220" t="s">
        <v>46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153</v>
      </c>
      <c r="AT127" s="223" t="s">
        <v>133</v>
      </c>
      <c r="AU127" s="223" t="s">
        <v>84</v>
      </c>
      <c r="AY127" s="17" t="s">
        <v>129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82</v>
      </c>
      <c r="BK127" s="224">
        <f>ROUND(I127*H127,2)</f>
        <v>0</v>
      </c>
      <c r="BL127" s="17" t="s">
        <v>153</v>
      </c>
      <c r="BM127" s="223" t="s">
        <v>313</v>
      </c>
    </row>
    <row r="128" s="2" customFormat="1" ht="44.25" customHeight="1">
      <c r="A128" s="38"/>
      <c r="B128" s="39"/>
      <c r="C128" s="212" t="s">
        <v>314</v>
      </c>
      <c r="D128" s="212" t="s">
        <v>133</v>
      </c>
      <c r="E128" s="213" t="s">
        <v>315</v>
      </c>
      <c r="F128" s="214" t="s">
        <v>316</v>
      </c>
      <c r="G128" s="215" t="s">
        <v>214</v>
      </c>
      <c r="H128" s="216">
        <v>0.042999999999999997</v>
      </c>
      <c r="I128" s="217"/>
      <c r="J128" s="218">
        <f>ROUND(I128*H128,2)</f>
        <v>0</v>
      </c>
      <c r="K128" s="214" t="s">
        <v>137</v>
      </c>
      <c r="L128" s="44"/>
      <c r="M128" s="219" t="s">
        <v>19</v>
      </c>
      <c r="N128" s="220" t="s">
        <v>46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153</v>
      </c>
      <c r="AT128" s="223" t="s">
        <v>133</v>
      </c>
      <c r="AU128" s="223" t="s">
        <v>84</v>
      </c>
      <c r="AY128" s="17" t="s">
        <v>129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82</v>
      </c>
      <c r="BK128" s="224">
        <f>ROUND(I128*H128,2)</f>
        <v>0</v>
      </c>
      <c r="BL128" s="17" t="s">
        <v>153</v>
      </c>
      <c r="BM128" s="223" t="s">
        <v>317</v>
      </c>
    </row>
    <row r="129" s="2" customFormat="1">
      <c r="A129" s="38"/>
      <c r="B129" s="39"/>
      <c r="C129" s="40"/>
      <c r="D129" s="225" t="s">
        <v>140</v>
      </c>
      <c r="E129" s="40"/>
      <c r="F129" s="226" t="s">
        <v>318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140</v>
      </c>
      <c r="AU129" s="17" t="s">
        <v>84</v>
      </c>
    </row>
    <row r="130" s="2" customFormat="1" ht="49.05" customHeight="1">
      <c r="A130" s="38"/>
      <c r="B130" s="39"/>
      <c r="C130" s="212" t="s">
        <v>7</v>
      </c>
      <c r="D130" s="212" t="s">
        <v>133</v>
      </c>
      <c r="E130" s="213" t="s">
        <v>319</v>
      </c>
      <c r="F130" s="214" t="s">
        <v>320</v>
      </c>
      <c r="G130" s="215" t="s">
        <v>214</v>
      </c>
      <c r="H130" s="216">
        <v>0.042999999999999997</v>
      </c>
      <c r="I130" s="217"/>
      <c r="J130" s="218">
        <f>ROUND(I130*H130,2)</f>
        <v>0</v>
      </c>
      <c r="K130" s="214" t="s">
        <v>203</v>
      </c>
      <c r="L130" s="44"/>
      <c r="M130" s="219" t="s">
        <v>19</v>
      </c>
      <c r="N130" s="220" t="s">
        <v>46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153</v>
      </c>
      <c r="AT130" s="223" t="s">
        <v>133</v>
      </c>
      <c r="AU130" s="223" t="s">
        <v>84</v>
      </c>
      <c r="AY130" s="17" t="s">
        <v>129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82</v>
      </c>
      <c r="BK130" s="224">
        <f>ROUND(I130*H130,2)</f>
        <v>0</v>
      </c>
      <c r="BL130" s="17" t="s">
        <v>153</v>
      </c>
      <c r="BM130" s="223" t="s">
        <v>321</v>
      </c>
    </row>
    <row r="131" s="2" customFormat="1">
      <c r="A131" s="38"/>
      <c r="B131" s="39"/>
      <c r="C131" s="40"/>
      <c r="D131" s="225" t="s">
        <v>140</v>
      </c>
      <c r="E131" s="40"/>
      <c r="F131" s="226" t="s">
        <v>322</v>
      </c>
      <c r="G131" s="40"/>
      <c r="H131" s="40"/>
      <c r="I131" s="227"/>
      <c r="J131" s="40"/>
      <c r="K131" s="40"/>
      <c r="L131" s="44"/>
      <c r="M131" s="256"/>
      <c r="N131" s="257"/>
      <c r="O131" s="258"/>
      <c r="P131" s="258"/>
      <c r="Q131" s="258"/>
      <c r="R131" s="258"/>
      <c r="S131" s="258"/>
      <c r="T131" s="259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140</v>
      </c>
      <c r="AU131" s="17" t="s">
        <v>84</v>
      </c>
    </row>
    <row r="132" s="2" customFormat="1" ht="6.96" customHeight="1">
      <c r="A132" s="38"/>
      <c r="B132" s="59"/>
      <c r="C132" s="60"/>
      <c r="D132" s="60"/>
      <c r="E132" s="60"/>
      <c r="F132" s="60"/>
      <c r="G132" s="60"/>
      <c r="H132" s="60"/>
      <c r="I132" s="60"/>
      <c r="J132" s="60"/>
      <c r="K132" s="60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shvvnHhtgsGFUI6+2weYHZVvpZrRc9boCNCffFfN2xvpzPnFG7L4bNFjOuCYegUHXg97Ymfml7ZYiQo5FMvG3w==" hashValue="XCVdHCxSFHrtE8eHMjt6x9Lk7xzvRMqfgOnEY4MiDT61hHoEXc+CNchAbRoxxJeepKBDODCBiBR0ad2GTrBVWw==" algorithmName="SHA-512" password="CC35"/>
  <autoFilter ref="C88:K1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997013211"/>
    <hyperlink ref="F95" r:id="rId2" display="https://podminky.urs.cz/item/CS_URS_2025_01/997013501"/>
    <hyperlink ref="F97" r:id="rId3" display="https://podminky.urs.cz/item/CS_URS_2025_01/997013509"/>
    <hyperlink ref="F100" r:id="rId4" display="https://podminky.urs.cz/item/CS_URS_2025_01/997013871"/>
    <hyperlink ref="F104" r:id="rId5" display="https://podminky.urs.cz/item/CS_URS_2025_01/741122015"/>
    <hyperlink ref="F108" r:id="rId6" display="https://podminky.urs.cz/item/CS_URS_2025_01/741122031"/>
    <hyperlink ref="F112" r:id="rId7" display="https://podminky.urs.cz/item/CS_URS_2025_01/741311032"/>
    <hyperlink ref="F115" r:id="rId8" display="https://podminky.urs.cz/item/CS_URS_2025_01/741320101"/>
    <hyperlink ref="F118" r:id="rId9" display="https://podminky.urs.cz/item/CS_URS_2025_01/741370034"/>
    <hyperlink ref="F121" r:id="rId10" display="https://podminky.urs.cz/item/CS_URS_2025_01/741371841"/>
    <hyperlink ref="F123" r:id="rId11" display="https://podminky.urs.cz/item/CS_URS_2025_01/741372062"/>
    <hyperlink ref="F126" r:id="rId12" display="https://podminky.urs.cz/item/CS_URS_2025_01/741810001"/>
    <hyperlink ref="F129" r:id="rId13" display="https://podminky.urs.cz/item/CS_URS_2025_01/998741101"/>
    <hyperlink ref="F131" r:id="rId14" display="https://podminky.urs.cz/item/CS_URS_2023_01/99874118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Odborné učebny - ZŠ Bílina(stavební práce)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3. 3. 2025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2" t="s">
        <v>26</v>
      </c>
      <c r="J20" s="133" t="s">
        <v>33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35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41</v>
      </c>
      <c r="E30" s="38"/>
      <c r="F30" s="38"/>
      <c r="G30" s="38"/>
      <c r="H30" s="38"/>
      <c r="I30" s="38"/>
      <c r="J30" s="153">
        <f>ROUND(J94,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43</v>
      </c>
      <c r="G32" s="38"/>
      <c r="H32" s="38"/>
      <c r="I32" s="154" t="s">
        <v>42</v>
      </c>
      <c r="J32" s="154" t="s">
        <v>44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45</v>
      </c>
      <c r="E33" s="142" t="s">
        <v>46</v>
      </c>
      <c r="F33" s="156">
        <f>ROUND((SUM(BE94:BE269)),  2)</f>
        <v>0</v>
      </c>
      <c r="G33" s="38"/>
      <c r="H33" s="38"/>
      <c r="I33" s="157">
        <v>0.20999999999999999</v>
      </c>
      <c r="J33" s="156">
        <f>ROUND(((SUM(BE94:BE269))*I33),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47</v>
      </c>
      <c r="F34" s="156">
        <f>ROUND((SUM(BF94:BF269)),  2)</f>
        <v>0</v>
      </c>
      <c r="G34" s="38"/>
      <c r="H34" s="38"/>
      <c r="I34" s="157">
        <v>0.12</v>
      </c>
      <c r="J34" s="156">
        <f>ROUND(((SUM(BF94:BF269))*I34),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48</v>
      </c>
      <c r="F35" s="156">
        <f>ROUND((SUM(BG94:BG269)),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49</v>
      </c>
      <c r="F36" s="156">
        <f>ROUND((SUM(BH94:BH269)),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50</v>
      </c>
      <c r="F37" s="156">
        <f>ROUND((SUM(BI94:BI269)),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51</v>
      </c>
      <c r="E39" s="160"/>
      <c r="F39" s="160"/>
      <c r="G39" s="161" t="s">
        <v>52</v>
      </c>
      <c r="H39" s="162" t="s">
        <v>53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Odborné učebny - ZŠ Bílina(stavební práce)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b - Učebna a kabinet dílen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parc.č.: 1785,1783</v>
      </c>
      <c r="G52" s="40"/>
      <c r="H52" s="40"/>
      <c r="I52" s="32" t="s">
        <v>23</v>
      </c>
      <c r="J52" s="72" t="str">
        <f>IF(J12="","",J12)</f>
        <v>3. 3. 2025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Bílina</v>
      </c>
      <c r="G54" s="40"/>
      <c r="H54" s="40"/>
      <c r="I54" s="32" t="s">
        <v>32</v>
      </c>
      <c r="J54" s="36" t="str">
        <f>E21</f>
        <v>MPtechnik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73</v>
      </c>
      <c r="D59" s="40"/>
      <c r="E59" s="40"/>
      <c r="F59" s="40"/>
      <c r="G59" s="40"/>
      <c r="H59" s="40"/>
      <c r="I59" s="40"/>
      <c r="J59" s="102">
        <f>J94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hidden="1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J95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324</v>
      </c>
      <c r="E61" s="182"/>
      <c r="F61" s="182"/>
      <c r="G61" s="182"/>
      <c r="H61" s="182"/>
      <c r="I61" s="182"/>
      <c r="J61" s="183">
        <f>J96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0"/>
      <c r="C62" s="125"/>
      <c r="D62" s="181" t="s">
        <v>325</v>
      </c>
      <c r="E62" s="182"/>
      <c r="F62" s="182"/>
      <c r="G62" s="182"/>
      <c r="H62" s="182"/>
      <c r="I62" s="182"/>
      <c r="J62" s="183">
        <f>J104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0"/>
      <c r="C63" s="125"/>
      <c r="D63" s="181" t="s">
        <v>109</v>
      </c>
      <c r="E63" s="182"/>
      <c r="F63" s="182"/>
      <c r="G63" s="182"/>
      <c r="H63" s="182"/>
      <c r="I63" s="182"/>
      <c r="J63" s="183">
        <f>J123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0"/>
      <c r="C64" s="125"/>
      <c r="D64" s="181" t="s">
        <v>226</v>
      </c>
      <c r="E64" s="182"/>
      <c r="F64" s="182"/>
      <c r="G64" s="182"/>
      <c r="H64" s="182"/>
      <c r="I64" s="182"/>
      <c r="J64" s="183">
        <f>J136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0"/>
      <c r="C65" s="125"/>
      <c r="D65" s="181" t="s">
        <v>326</v>
      </c>
      <c r="E65" s="182"/>
      <c r="F65" s="182"/>
      <c r="G65" s="182"/>
      <c r="H65" s="182"/>
      <c r="I65" s="182"/>
      <c r="J65" s="183">
        <f>J146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4"/>
      <c r="C66" s="175"/>
      <c r="D66" s="176" t="s">
        <v>110</v>
      </c>
      <c r="E66" s="177"/>
      <c r="F66" s="177"/>
      <c r="G66" s="177"/>
      <c r="H66" s="177"/>
      <c r="I66" s="177"/>
      <c r="J66" s="178">
        <f>J149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0"/>
      <c r="C67" s="125"/>
      <c r="D67" s="181" t="s">
        <v>327</v>
      </c>
      <c r="E67" s="182"/>
      <c r="F67" s="182"/>
      <c r="G67" s="182"/>
      <c r="H67" s="182"/>
      <c r="I67" s="182"/>
      <c r="J67" s="183">
        <f>J150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328</v>
      </c>
      <c r="E68" s="182"/>
      <c r="F68" s="182"/>
      <c r="G68" s="182"/>
      <c r="H68" s="182"/>
      <c r="I68" s="182"/>
      <c r="J68" s="183">
        <f>J159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0"/>
      <c r="C69" s="125"/>
      <c r="D69" s="181" t="s">
        <v>329</v>
      </c>
      <c r="E69" s="182"/>
      <c r="F69" s="182"/>
      <c r="G69" s="182"/>
      <c r="H69" s="182"/>
      <c r="I69" s="182"/>
      <c r="J69" s="183">
        <f>J163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0"/>
      <c r="C70" s="125"/>
      <c r="D70" s="181" t="s">
        <v>330</v>
      </c>
      <c r="E70" s="182"/>
      <c r="F70" s="182"/>
      <c r="G70" s="182"/>
      <c r="H70" s="182"/>
      <c r="I70" s="182"/>
      <c r="J70" s="183">
        <f>J174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0"/>
      <c r="C71" s="125"/>
      <c r="D71" s="181" t="s">
        <v>331</v>
      </c>
      <c r="E71" s="182"/>
      <c r="F71" s="182"/>
      <c r="G71" s="182"/>
      <c r="H71" s="182"/>
      <c r="I71" s="182"/>
      <c r="J71" s="183">
        <f>J200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0"/>
      <c r="C72" s="125"/>
      <c r="D72" s="181" t="s">
        <v>332</v>
      </c>
      <c r="E72" s="182"/>
      <c r="F72" s="182"/>
      <c r="G72" s="182"/>
      <c r="H72" s="182"/>
      <c r="I72" s="182"/>
      <c r="J72" s="183">
        <f>J225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0"/>
      <c r="C73" s="125"/>
      <c r="D73" s="181" t="s">
        <v>111</v>
      </c>
      <c r="E73" s="182"/>
      <c r="F73" s="182"/>
      <c r="G73" s="182"/>
      <c r="H73" s="182"/>
      <c r="I73" s="182"/>
      <c r="J73" s="183">
        <f>J241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9" customFormat="1" ht="24.96" customHeight="1">
      <c r="A74" s="9"/>
      <c r="B74" s="174"/>
      <c r="C74" s="175"/>
      <c r="D74" s="176" t="s">
        <v>113</v>
      </c>
      <c r="E74" s="177"/>
      <c r="F74" s="177"/>
      <c r="G74" s="177"/>
      <c r="H74" s="177"/>
      <c r="I74" s="177"/>
      <c r="J74" s="178">
        <f>J264</f>
        <v>0</v>
      </c>
      <c r="K74" s="175"/>
      <c r="L74" s="17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hidden="1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/>
    <row r="78" hidden="1"/>
    <row r="79" hidden="1"/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114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169" t="str">
        <f>E7</f>
        <v>Odborné učebny - ZŠ Bílina(stavební práce)</v>
      </c>
      <c r="F84" s="32"/>
      <c r="G84" s="32"/>
      <c r="H84" s="32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102</v>
      </c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E9</f>
        <v>b - Učebna a kabinet dílen</v>
      </c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F12</f>
        <v>parc.č.: 1785,1783</v>
      </c>
      <c r="G88" s="40"/>
      <c r="H88" s="40"/>
      <c r="I88" s="32" t="s">
        <v>23</v>
      </c>
      <c r="J88" s="72" t="str">
        <f>IF(J12="","",J12)</f>
        <v>3. 3. 2025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E15</f>
        <v>město Bílina</v>
      </c>
      <c r="G90" s="40"/>
      <c r="H90" s="40"/>
      <c r="I90" s="32" t="s">
        <v>32</v>
      </c>
      <c r="J90" s="36" t="str">
        <f>E21</f>
        <v>MPtechnik s.r.o.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30</v>
      </c>
      <c r="D91" s="40"/>
      <c r="E91" s="40"/>
      <c r="F91" s="27" t="str">
        <f>IF(E18="","",E18)</f>
        <v>Vyplň údaj</v>
      </c>
      <c r="G91" s="40"/>
      <c r="H91" s="40"/>
      <c r="I91" s="32" t="s">
        <v>37</v>
      </c>
      <c r="J91" s="36" t="str">
        <f>E24</f>
        <v xml:space="preserve"> </v>
      </c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85"/>
      <c r="B93" s="186"/>
      <c r="C93" s="187" t="s">
        <v>115</v>
      </c>
      <c r="D93" s="188" t="s">
        <v>60</v>
      </c>
      <c r="E93" s="188" t="s">
        <v>56</v>
      </c>
      <c r="F93" s="188" t="s">
        <v>57</v>
      </c>
      <c r="G93" s="188" t="s">
        <v>116</v>
      </c>
      <c r="H93" s="188" t="s">
        <v>117</v>
      </c>
      <c r="I93" s="188" t="s">
        <v>118</v>
      </c>
      <c r="J93" s="188" t="s">
        <v>106</v>
      </c>
      <c r="K93" s="189" t="s">
        <v>119</v>
      </c>
      <c r="L93" s="190"/>
      <c r="M93" s="92" t="s">
        <v>19</v>
      </c>
      <c r="N93" s="93" t="s">
        <v>45</v>
      </c>
      <c r="O93" s="93" t="s">
        <v>120</v>
      </c>
      <c r="P93" s="93" t="s">
        <v>121</v>
      </c>
      <c r="Q93" s="93" t="s">
        <v>122</v>
      </c>
      <c r="R93" s="93" t="s">
        <v>123</v>
      </c>
      <c r="S93" s="93" t="s">
        <v>124</v>
      </c>
      <c r="T93" s="94" t="s">
        <v>125</v>
      </c>
      <c r="U93" s="185"/>
      <c r="V93" s="185"/>
      <c r="W93" s="185"/>
      <c r="X93" s="185"/>
      <c r="Y93" s="185"/>
      <c r="Z93" s="185"/>
      <c r="AA93" s="185"/>
      <c r="AB93" s="185"/>
      <c r="AC93" s="185"/>
      <c r="AD93" s="185"/>
      <c r="AE93" s="185"/>
    </row>
    <row r="94" s="2" customFormat="1" ht="22.8" customHeight="1">
      <c r="A94" s="38"/>
      <c r="B94" s="39"/>
      <c r="C94" s="99" t="s">
        <v>126</v>
      </c>
      <c r="D94" s="40"/>
      <c r="E94" s="40"/>
      <c r="F94" s="40"/>
      <c r="G94" s="40"/>
      <c r="H94" s="40"/>
      <c r="I94" s="40"/>
      <c r="J94" s="191">
        <f>BK94</f>
        <v>0</v>
      </c>
      <c r="K94" s="40"/>
      <c r="L94" s="44"/>
      <c r="M94" s="95"/>
      <c r="N94" s="192"/>
      <c r="O94" s="96"/>
      <c r="P94" s="193">
        <f>P95+P149+P264</f>
        <v>0</v>
      </c>
      <c r="Q94" s="96"/>
      <c r="R94" s="193">
        <f>R95+R149+R264</f>
        <v>6.3365743500000011</v>
      </c>
      <c r="S94" s="96"/>
      <c r="T94" s="194">
        <f>T95+T149+T264</f>
        <v>3.9272830200000004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74</v>
      </c>
      <c r="AU94" s="17" t="s">
        <v>107</v>
      </c>
      <c r="BK94" s="195">
        <f>BK95+BK149+BK264</f>
        <v>0</v>
      </c>
    </row>
    <row r="95" s="12" customFormat="1" ht="25.92" customHeight="1">
      <c r="A95" s="12"/>
      <c r="B95" s="196"/>
      <c r="C95" s="197"/>
      <c r="D95" s="198" t="s">
        <v>74</v>
      </c>
      <c r="E95" s="199" t="s">
        <v>127</v>
      </c>
      <c r="F95" s="199" t="s">
        <v>128</v>
      </c>
      <c r="G95" s="197"/>
      <c r="H95" s="197"/>
      <c r="I95" s="200"/>
      <c r="J95" s="201">
        <f>BK95</f>
        <v>0</v>
      </c>
      <c r="K95" s="197"/>
      <c r="L95" s="202"/>
      <c r="M95" s="203"/>
      <c r="N95" s="204"/>
      <c r="O95" s="204"/>
      <c r="P95" s="205">
        <f>P96+P104+P123+P136+P146</f>
        <v>0</v>
      </c>
      <c r="Q95" s="204"/>
      <c r="R95" s="205">
        <f>R96+R104+R123+R136+R146</f>
        <v>4.9633440400000008</v>
      </c>
      <c r="S95" s="204"/>
      <c r="T95" s="206">
        <f>T96+T104+T123+T136+T146</f>
        <v>1.1761002700000001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82</v>
      </c>
      <c r="AT95" s="208" t="s">
        <v>74</v>
      </c>
      <c r="AU95" s="208" t="s">
        <v>75</v>
      </c>
      <c r="AY95" s="207" t="s">
        <v>129</v>
      </c>
      <c r="BK95" s="209">
        <f>BK96+BK104+BK123+BK136+BK146</f>
        <v>0</v>
      </c>
    </row>
    <row r="96" s="12" customFormat="1" ht="22.8" customHeight="1">
      <c r="A96" s="12"/>
      <c r="B96" s="196"/>
      <c r="C96" s="197"/>
      <c r="D96" s="198" t="s">
        <v>74</v>
      </c>
      <c r="E96" s="210" t="s">
        <v>192</v>
      </c>
      <c r="F96" s="210" t="s">
        <v>333</v>
      </c>
      <c r="G96" s="197"/>
      <c r="H96" s="197"/>
      <c r="I96" s="200"/>
      <c r="J96" s="211">
        <f>BK96</f>
        <v>0</v>
      </c>
      <c r="K96" s="197"/>
      <c r="L96" s="202"/>
      <c r="M96" s="203"/>
      <c r="N96" s="204"/>
      <c r="O96" s="204"/>
      <c r="P96" s="205">
        <f>SUM(P97:P103)</f>
        <v>0</v>
      </c>
      <c r="Q96" s="204"/>
      <c r="R96" s="205">
        <f>SUM(R97:R103)</f>
        <v>1.7529412000000002</v>
      </c>
      <c r="S96" s="204"/>
      <c r="T96" s="206">
        <f>SUM(T97:T103)</f>
        <v>0.00020627000000000002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82</v>
      </c>
      <c r="AT96" s="208" t="s">
        <v>74</v>
      </c>
      <c r="AU96" s="208" t="s">
        <v>82</v>
      </c>
      <c r="AY96" s="207" t="s">
        <v>129</v>
      </c>
      <c r="BK96" s="209">
        <f>SUM(BK97:BK103)</f>
        <v>0</v>
      </c>
    </row>
    <row r="97" s="2" customFormat="1" ht="44.25" customHeight="1">
      <c r="A97" s="38"/>
      <c r="B97" s="39"/>
      <c r="C97" s="212" t="s">
        <v>314</v>
      </c>
      <c r="D97" s="212" t="s">
        <v>133</v>
      </c>
      <c r="E97" s="213" t="s">
        <v>334</v>
      </c>
      <c r="F97" s="214" t="s">
        <v>335</v>
      </c>
      <c r="G97" s="215" t="s">
        <v>202</v>
      </c>
      <c r="H97" s="216">
        <v>1</v>
      </c>
      <c r="I97" s="217"/>
      <c r="J97" s="218">
        <f>ROUND(I97*H97,2)</f>
        <v>0</v>
      </c>
      <c r="K97" s="214" t="s">
        <v>137</v>
      </c>
      <c r="L97" s="44"/>
      <c r="M97" s="219" t="s">
        <v>19</v>
      </c>
      <c r="N97" s="220" t="s">
        <v>46</v>
      </c>
      <c r="O97" s="84"/>
      <c r="P97" s="221">
        <f>O97*H97</f>
        <v>0</v>
      </c>
      <c r="Q97" s="221">
        <v>0.034279999999999998</v>
      </c>
      <c r="R97" s="221">
        <f>Q97*H97</f>
        <v>0.034279999999999998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138</v>
      </c>
      <c r="AT97" s="223" t="s">
        <v>133</v>
      </c>
      <c r="AU97" s="223" t="s">
        <v>84</v>
      </c>
      <c r="AY97" s="17" t="s">
        <v>129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82</v>
      </c>
      <c r="BK97" s="224">
        <f>ROUND(I97*H97,2)</f>
        <v>0</v>
      </c>
      <c r="BL97" s="17" t="s">
        <v>138</v>
      </c>
      <c r="BM97" s="223" t="s">
        <v>336</v>
      </c>
    </row>
    <row r="98" s="2" customFormat="1">
      <c r="A98" s="38"/>
      <c r="B98" s="39"/>
      <c r="C98" s="40"/>
      <c r="D98" s="225" t="s">
        <v>140</v>
      </c>
      <c r="E98" s="40"/>
      <c r="F98" s="226" t="s">
        <v>337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140</v>
      </c>
      <c r="AU98" s="17" t="s">
        <v>84</v>
      </c>
    </row>
    <row r="99" s="2" customFormat="1" ht="37.8" customHeight="1">
      <c r="A99" s="38"/>
      <c r="B99" s="39"/>
      <c r="C99" s="212" t="s">
        <v>338</v>
      </c>
      <c r="D99" s="212" t="s">
        <v>133</v>
      </c>
      <c r="E99" s="213" t="s">
        <v>339</v>
      </c>
      <c r="F99" s="214" t="s">
        <v>340</v>
      </c>
      <c r="G99" s="215" t="s">
        <v>252</v>
      </c>
      <c r="H99" s="216">
        <v>20.626999999999999</v>
      </c>
      <c r="I99" s="217"/>
      <c r="J99" s="218">
        <f>ROUND(I99*H99,2)</f>
        <v>0</v>
      </c>
      <c r="K99" s="214" t="s">
        <v>137</v>
      </c>
      <c r="L99" s="44"/>
      <c r="M99" s="219" t="s">
        <v>19</v>
      </c>
      <c r="N99" s="220" t="s">
        <v>46</v>
      </c>
      <c r="O99" s="84"/>
      <c r="P99" s="221">
        <f>O99*H99</f>
        <v>0</v>
      </c>
      <c r="Q99" s="221">
        <v>0.0017799999999999999</v>
      </c>
      <c r="R99" s="221">
        <f>Q99*H99</f>
        <v>0.036716059999999995</v>
      </c>
      <c r="S99" s="221">
        <v>1.0000000000000001E-05</v>
      </c>
      <c r="T99" s="222">
        <f>S99*H99</f>
        <v>0.00020627000000000002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138</v>
      </c>
      <c r="AT99" s="223" t="s">
        <v>133</v>
      </c>
      <c r="AU99" s="223" t="s">
        <v>84</v>
      </c>
      <c r="AY99" s="17" t="s">
        <v>129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82</v>
      </c>
      <c r="BK99" s="224">
        <f>ROUND(I99*H99,2)</f>
        <v>0</v>
      </c>
      <c r="BL99" s="17" t="s">
        <v>138</v>
      </c>
      <c r="BM99" s="223" t="s">
        <v>341</v>
      </c>
    </row>
    <row r="100" s="2" customFormat="1">
      <c r="A100" s="38"/>
      <c r="B100" s="39"/>
      <c r="C100" s="40"/>
      <c r="D100" s="225" t="s">
        <v>140</v>
      </c>
      <c r="E100" s="40"/>
      <c r="F100" s="226" t="s">
        <v>342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140</v>
      </c>
      <c r="AU100" s="17" t="s">
        <v>84</v>
      </c>
    </row>
    <row r="101" s="2" customFormat="1" ht="37.8" customHeight="1">
      <c r="A101" s="38"/>
      <c r="B101" s="39"/>
      <c r="C101" s="212" t="s">
        <v>304</v>
      </c>
      <c r="D101" s="212" t="s">
        <v>133</v>
      </c>
      <c r="E101" s="213" t="s">
        <v>343</v>
      </c>
      <c r="F101" s="214" t="s">
        <v>344</v>
      </c>
      <c r="G101" s="215" t="s">
        <v>136</v>
      </c>
      <c r="H101" s="216">
        <v>21.234000000000002</v>
      </c>
      <c r="I101" s="217"/>
      <c r="J101" s="218">
        <f>ROUND(I101*H101,2)</f>
        <v>0</v>
      </c>
      <c r="K101" s="214" t="s">
        <v>137</v>
      </c>
      <c r="L101" s="44"/>
      <c r="M101" s="219" t="s">
        <v>19</v>
      </c>
      <c r="N101" s="220" t="s">
        <v>46</v>
      </c>
      <c r="O101" s="84"/>
      <c r="P101" s="221">
        <f>O101*H101</f>
        <v>0</v>
      </c>
      <c r="Q101" s="221">
        <v>0.079210000000000003</v>
      </c>
      <c r="R101" s="221">
        <f>Q101*H101</f>
        <v>1.6819451400000003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138</v>
      </c>
      <c r="AT101" s="223" t="s">
        <v>133</v>
      </c>
      <c r="AU101" s="223" t="s">
        <v>84</v>
      </c>
      <c r="AY101" s="17" t="s">
        <v>129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82</v>
      </c>
      <c r="BK101" s="224">
        <f>ROUND(I101*H101,2)</f>
        <v>0</v>
      </c>
      <c r="BL101" s="17" t="s">
        <v>138</v>
      </c>
      <c r="BM101" s="223" t="s">
        <v>345</v>
      </c>
    </row>
    <row r="102" s="2" customFormat="1">
      <c r="A102" s="38"/>
      <c r="B102" s="39"/>
      <c r="C102" s="40"/>
      <c r="D102" s="225" t="s">
        <v>140</v>
      </c>
      <c r="E102" s="40"/>
      <c r="F102" s="226" t="s">
        <v>346</v>
      </c>
      <c r="G102" s="40"/>
      <c r="H102" s="40"/>
      <c r="I102" s="227"/>
      <c r="J102" s="40"/>
      <c r="K102" s="40"/>
      <c r="L102" s="44"/>
      <c r="M102" s="228"/>
      <c r="N102" s="229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140</v>
      </c>
      <c r="AU102" s="17" t="s">
        <v>84</v>
      </c>
    </row>
    <row r="103" s="13" customFormat="1">
      <c r="A103" s="13"/>
      <c r="B103" s="230"/>
      <c r="C103" s="231"/>
      <c r="D103" s="232" t="s">
        <v>156</v>
      </c>
      <c r="E103" s="233" t="s">
        <v>19</v>
      </c>
      <c r="F103" s="234" t="s">
        <v>347</v>
      </c>
      <c r="G103" s="231"/>
      <c r="H103" s="235">
        <v>21.234000000000002</v>
      </c>
      <c r="I103" s="236"/>
      <c r="J103" s="231"/>
      <c r="K103" s="231"/>
      <c r="L103" s="237"/>
      <c r="M103" s="238"/>
      <c r="N103" s="239"/>
      <c r="O103" s="239"/>
      <c r="P103" s="239"/>
      <c r="Q103" s="239"/>
      <c r="R103" s="239"/>
      <c r="S103" s="239"/>
      <c r="T103" s="24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1" t="s">
        <v>156</v>
      </c>
      <c r="AU103" s="241" t="s">
        <v>84</v>
      </c>
      <c r="AV103" s="13" t="s">
        <v>84</v>
      </c>
      <c r="AW103" s="13" t="s">
        <v>36</v>
      </c>
      <c r="AX103" s="13" t="s">
        <v>82</v>
      </c>
      <c r="AY103" s="241" t="s">
        <v>129</v>
      </c>
    </row>
    <row r="104" s="12" customFormat="1" ht="22.8" customHeight="1">
      <c r="A104" s="12"/>
      <c r="B104" s="196"/>
      <c r="C104" s="197"/>
      <c r="D104" s="198" t="s">
        <v>74</v>
      </c>
      <c r="E104" s="210" t="s">
        <v>169</v>
      </c>
      <c r="F104" s="210" t="s">
        <v>348</v>
      </c>
      <c r="G104" s="197"/>
      <c r="H104" s="197"/>
      <c r="I104" s="200"/>
      <c r="J104" s="211">
        <f>BK104</f>
        <v>0</v>
      </c>
      <c r="K104" s="197"/>
      <c r="L104" s="202"/>
      <c r="M104" s="203"/>
      <c r="N104" s="204"/>
      <c r="O104" s="204"/>
      <c r="P104" s="205">
        <f>SUM(P105:P122)</f>
        <v>0</v>
      </c>
      <c r="Q104" s="204"/>
      <c r="R104" s="205">
        <f>SUM(R105:R122)</f>
        <v>3.1885228400000001</v>
      </c>
      <c r="S104" s="204"/>
      <c r="T104" s="206">
        <f>SUM(T105:T122)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7" t="s">
        <v>82</v>
      </c>
      <c r="AT104" s="208" t="s">
        <v>74</v>
      </c>
      <c r="AU104" s="208" t="s">
        <v>82</v>
      </c>
      <c r="AY104" s="207" t="s">
        <v>129</v>
      </c>
      <c r="BK104" s="209">
        <f>SUM(BK105:BK122)</f>
        <v>0</v>
      </c>
    </row>
    <row r="105" s="2" customFormat="1" ht="44.25" customHeight="1">
      <c r="A105" s="38"/>
      <c r="B105" s="39"/>
      <c r="C105" s="212" t="s">
        <v>349</v>
      </c>
      <c r="D105" s="212" t="s">
        <v>133</v>
      </c>
      <c r="E105" s="213" t="s">
        <v>350</v>
      </c>
      <c r="F105" s="214" t="s">
        <v>351</v>
      </c>
      <c r="G105" s="215" t="s">
        <v>136</v>
      </c>
      <c r="H105" s="216">
        <v>42.468000000000004</v>
      </c>
      <c r="I105" s="217"/>
      <c r="J105" s="218">
        <f>ROUND(I105*H105,2)</f>
        <v>0</v>
      </c>
      <c r="K105" s="214" t="s">
        <v>137</v>
      </c>
      <c r="L105" s="44"/>
      <c r="M105" s="219" t="s">
        <v>19</v>
      </c>
      <c r="N105" s="220" t="s">
        <v>46</v>
      </c>
      <c r="O105" s="84"/>
      <c r="P105" s="221">
        <f>O105*H105</f>
        <v>0</v>
      </c>
      <c r="Q105" s="221">
        <v>0.018380000000000001</v>
      </c>
      <c r="R105" s="221">
        <f>Q105*H105</f>
        <v>0.78056184000000006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138</v>
      </c>
      <c r="AT105" s="223" t="s">
        <v>133</v>
      </c>
      <c r="AU105" s="223" t="s">
        <v>84</v>
      </c>
      <c r="AY105" s="17" t="s">
        <v>129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82</v>
      </c>
      <c r="BK105" s="224">
        <f>ROUND(I105*H105,2)</f>
        <v>0</v>
      </c>
      <c r="BL105" s="17" t="s">
        <v>138</v>
      </c>
      <c r="BM105" s="223" t="s">
        <v>352</v>
      </c>
    </row>
    <row r="106" s="2" customFormat="1">
      <c r="A106" s="38"/>
      <c r="B106" s="39"/>
      <c r="C106" s="40"/>
      <c r="D106" s="225" t="s">
        <v>140</v>
      </c>
      <c r="E106" s="40"/>
      <c r="F106" s="226" t="s">
        <v>353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140</v>
      </c>
      <c r="AU106" s="17" t="s">
        <v>84</v>
      </c>
    </row>
    <row r="107" s="13" customFormat="1">
      <c r="A107" s="13"/>
      <c r="B107" s="230"/>
      <c r="C107" s="231"/>
      <c r="D107" s="232" t="s">
        <v>156</v>
      </c>
      <c r="E107" s="233" t="s">
        <v>19</v>
      </c>
      <c r="F107" s="234" t="s">
        <v>354</v>
      </c>
      <c r="G107" s="231"/>
      <c r="H107" s="235">
        <v>42.468000000000004</v>
      </c>
      <c r="I107" s="236"/>
      <c r="J107" s="231"/>
      <c r="K107" s="231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156</v>
      </c>
      <c r="AU107" s="241" t="s">
        <v>84</v>
      </c>
      <c r="AV107" s="13" t="s">
        <v>84</v>
      </c>
      <c r="AW107" s="13" t="s">
        <v>36</v>
      </c>
      <c r="AX107" s="13" t="s">
        <v>82</v>
      </c>
      <c r="AY107" s="241" t="s">
        <v>129</v>
      </c>
    </row>
    <row r="108" s="2" customFormat="1" ht="37.8" customHeight="1">
      <c r="A108" s="38"/>
      <c r="B108" s="39"/>
      <c r="C108" s="212" t="s">
        <v>355</v>
      </c>
      <c r="D108" s="212" t="s">
        <v>133</v>
      </c>
      <c r="E108" s="213" t="s">
        <v>356</v>
      </c>
      <c r="F108" s="214" t="s">
        <v>357</v>
      </c>
      <c r="G108" s="215" t="s">
        <v>136</v>
      </c>
      <c r="H108" s="216">
        <v>20.626999999999999</v>
      </c>
      <c r="I108" s="217"/>
      <c r="J108" s="218">
        <f>ROUND(I108*H108,2)</f>
        <v>0</v>
      </c>
      <c r="K108" s="214" t="s">
        <v>137</v>
      </c>
      <c r="L108" s="44"/>
      <c r="M108" s="219" t="s">
        <v>19</v>
      </c>
      <c r="N108" s="220" t="s">
        <v>46</v>
      </c>
      <c r="O108" s="84"/>
      <c r="P108" s="221">
        <f>O108*H108</f>
        <v>0</v>
      </c>
      <c r="Q108" s="221">
        <v>0.012</v>
      </c>
      <c r="R108" s="221">
        <f>Q108*H108</f>
        <v>0.24752399999999999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138</v>
      </c>
      <c r="AT108" s="223" t="s">
        <v>133</v>
      </c>
      <c r="AU108" s="223" t="s">
        <v>84</v>
      </c>
      <c r="AY108" s="17" t="s">
        <v>129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82</v>
      </c>
      <c r="BK108" s="224">
        <f>ROUND(I108*H108,2)</f>
        <v>0</v>
      </c>
      <c r="BL108" s="17" t="s">
        <v>138</v>
      </c>
      <c r="BM108" s="223" t="s">
        <v>358</v>
      </c>
    </row>
    <row r="109" s="2" customFormat="1">
      <c r="A109" s="38"/>
      <c r="B109" s="39"/>
      <c r="C109" s="40"/>
      <c r="D109" s="225" t="s">
        <v>140</v>
      </c>
      <c r="E109" s="40"/>
      <c r="F109" s="226" t="s">
        <v>359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140</v>
      </c>
      <c r="AU109" s="17" t="s">
        <v>84</v>
      </c>
    </row>
    <row r="110" s="2" customFormat="1" ht="55.5" customHeight="1">
      <c r="A110" s="38"/>
      <c r="B110" s="39"/>
      <c r="C110" s="212" t="s">
        <v>360</v>
      </c>
      <c r="D110" s="212" t="s">
        <v>133</v>
      </c>
      <c r="E110" s="213" t="s">
        <v>361</v>
      </c>
      <c r="F110" s="214" t="s">
        <v>362</v>
      </c>
      <c r="G110" s="215" t="s">
        <v>136</v>
      </c>
      <c r="H110" s="216">
        <v>20.626999999999999</v>
      </c>
      <c r="I110" s="217"/>
      <c r="J110" s="218">
        <f>ROUND(I110*H110,2)</f>
        <v>0</v>
      </c>
      <c r="K110" s="214" t="s">
        <v>137</v>
      </c>
      <c r="L110" s="44"/>
      <c r="M110" s="219" t="s">
        <v>19</v>
      </c>
      <c r="N110" s="220" t="s">
        <v>46</v>
      </c>
      <c r="O110" s="84"/>
      <c r="P110" s="221">
        <f>O110*H110</f>
        <v>0</v>
      </c>
      <c r="Q110" s="221">
        <v>0.0060000000000000001</v>
      </c>
      <c r="R110" s="221">
        <f>Q110*H110</f>
        <v>0.123762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138</v>
      </c>
      <c r="AT110" s="223" t="s">
        <v>133</v>
      </c>
      <c r="AU110" s="223" t="s">
        <v>84</v>
      </c>
      <c r="AY110" s="17" t="s">
        <v>129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82</v>
      </c>
      <c r="BK110" s="224">
        <f>ROUND(I110*H110,2)</f>
        <v>0</v>
      </c>
      <c r="BL110" s="17" t="s">
        <v>138</v>
      </c>
      <c r="BM110" s="223" t="s">
        <v>363</v>
      </c>
    </row>
    <row r="111" s="2" customFormat="1">
      <c r="A111" s="38"/>
      <c r="B111" s="39"/>
      <c r="C111" s="40"/>
      <c r="D111" s="225" t="s">
        <v>140</v>
      </c>
      <c r="E111" s="40"/>
      <c r="F111" s="226" t="s">
        <v>364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140</v>
      </c>
      <c r="AU111" s="17" t="s">
        <v>84</v>
      </c>
    </row>
    <row r="112" s="2" customFormat="1" ht="33" customHeight="1">
      <c r="A112" s="38"/>
      <c r="B112" s="39"/>
      <c r="C112" s="212" t="s">
        <v>365</v>
      </c>
      <c r="D112" s="212" t="s">
        <v>133</v>
      </c>
      <c r="E112" s="213" t="s">
        <v>366</v>
      </c>
      <c r="F112" s="214" t="s">
        <v>367</v>
      </c>
      <c r="G112" s="215" t="s">
        <v>136</v>
      </c>
      <c r="H112" s="216">
        <v>20.626999999999999</v>
      </c>
      <c r="I112" s="217"/>
      <c r="J112" s="218">
        <f>ROUND(I112*H112,2)</f>
        <v>0</v>
      </c>
      <c r="K112" s="214" t="s">
        <v>137</v>
      </c>
      <c r="L112" s="44"/>
      <c r="M112" s="219" t="s">
        <v>19</v>
      </c>
      <c r="N112" s="220" t="s">
        <v>46</v>
      </c>
      <c r="O112" s="84"/>
      <c r="P112" s="221">
        <f>O112*H112</f>
        <v>0</v>
      </c>
      <c r="Q112" s="221">
        <v>0.016199999999999999</v>
      </c>
      <c r="R112" s="221">
        <f>Q112*H112</f>
        <v>0.33415739999999994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138</v>
      </c>
      <c r="AT112" s="223" t="s">
        <v>133</v>
      </c>
      <c r="AU112" s="223" t="s">
        <v>84</v>
      </c>
      <c r="AY112" s="17" t="s">
        <v>129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82</v>
      </c>
      <c r="BK112" s="224">
        <f>ROUND(I112*H112,2)</f>
        <v>0</v>
      </c>
      <c r="BL112" s="17" t="s">
        <v>138</v>
      </c>
      <c r="BM112" s="223" t="s">
        <v>368</v>
      </c>
    </row>
    <row r="113" s="2" customFormat="1">
      <c r="A113" s="38"/>
      <c r="B113" s="39"/>
      <c r="C113" s="40"/>
      <c r="D113" s="225" t="s">
        <v>140</v>
      </c>
      <c r="E113" s="40"/>
      <c r="F113" s="226" t="s">
        <v>369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140</v>
      </c>
      <c r="AU113" s="17" t="s">
        <v>84</v>
      </c>
    </row>
    <row r="114" s="2" customFormat="1" ht="37.8" customHeight="1">
      <c r="A114" s="38"/>
      <c r="B114" s="39"/>
      <c r="C114" s="212" t="s">
        <v>370</v>
      </c>
      <c r="D114" s="212" t="s">
        <v>133</v>
      </c>
      <c r="E114" s="213" t="s">
        <v>371</v>
      </c>
      <c r="F114" s="214" t="s">
        <v>372</v>
      </c>
      <c r="G114" s="215" t="s">
        <v>136</v>
      </c>
      <c r="H114" s="216">
        <v>41.253999999999998</v>
      </c>
      <c r="I114" s="217"/>
      <c r="J114" s="218">
        <f>ROUND(I114*H114,2)</f>
        <v>0</v>
      </c>
      <c r="K114" s="214" t="s">
        <v>137</v>
      </c>
      <c r="L114" s="44"/>
      <c r="M114" s="219" t="s">
        <v>19</v>
      </c>
      <c r="N114" s="220" t="s">
        <v>46</v>
      </c>
      <c r="O114" s="84"/>
      <c r="P114" s="221">
        <f>O114*H114</f>
        <v>0</v>
      </c>
      <c r="Q114" s="221">
        <v>0.0054000000000000003</v>
      </c>
      <c r="R114" s="221">
        <f>Q114*H114</f>
        <v>0.22277159999999999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138</v>
      </c>
      <c r="AT114" s="223" t="s">
        <v>133</v>
      </c>
      <c r="AU114" s="223" t="s">
        <v>84</v>
      </c>
      <c r="AY114" s="17" t="s">
        <v>129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82</v>
      </c>
      <c r="BK114" s="224">
        <f>ROUND(I114*H114,2)</f>
        <v>0</v>
      </c>
      <c r="BL114" s="17" t="s">
        <v>138</v>
      </c>
      <c r="BM114" s="223" t="s">
        <v>373</v>
      </c>
    </row>
    <row r="115" s="2" customFormat="1">
      <c r="A115" s="38"/>
      <c r="B115" s="39"/>
      <c r="C115" s="40"/>
      <c r="D115" s="225" t="s">
        <v>140</v>
      </c>
      <c r="E115" s="40"/>
      <c r="F115" s="226" t="s">
        <v>374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140</v>
      </c>
      <c r="AU115" s="17" t="s">
        <v>84</v>
      </c>
    </row>
    <row r="116" s="13" customFormat="1">
      <c r="A116" s="13"/>
      <c r="B116" s="230"/>
      <c r="C116" s="231"/>
      <c r="D116" s="232" t="s">
        <v>156</v>
      </c>
      <c r="E116" s="233" t="s">
        <v>19</v>
      </c>
      <c r="F116" s="234" t="s">
        <v>375</v>
      </c>
      <c r="G116" s="231"/>
      <c r="H116" s="235">
        <v>41.253999999999998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156</v>
      </c>
      <c r="AU116" s="241" t="s">
        <v>84</v>
      </c>
      <c r="AV116" s="13" t="s">
        <v>84</v>
      </c>
      <c r="AW116" s="13" t="s">
        <v>36</v>
      </c>
      <c r="AX116" s="13" t="s">
        <v>82</v>
      </c>
      <c r="AY116" s="241" t="s">
        <v>129</v>
      </c>
    </row>
    <row r="117" s="2" customFormat="1" ht="24.15" customHeight="1">
      <c r="A117" s="38"/>
      <c r="B117" s="39"/>
      <c r="C117" s="212" t="s">
        <v>376</v>
      </c>
      <c r="D117" s="212" t="s">
        <v>133</v>
      </c>
      <c r="E117" s="213" t="s">
        <v>377</v>
      </c>
      <c r="F117" s="214" t="s">
        <v>378</v>
      </c>
      <c r="G117" s="215" t="s">
        <v>136</v>
      </c>
      <c r="H117" s="216">
        <v>20.626999999999999</v>
      </c>
      <c r="I117" s="217"/>
      <c r="J117" s="218">
        <f>ROUND(I117*H117,2)</f>
        <v>0</v>
      </c>
      <c r="K117" s="214" t="s">
        <v>137</v>
      </c>
      <c r="L117" s="44"/>
      <c r="M117" s="219" t="s">
        <v>19</v>
      </c>
      <c r="N117" s="220" t="s">
        <v>46</v>
      </c>
      <c r="O117" s="84"/>
      <c r="P117" s="221">
        <f>O117*H117</f>
        <v>0</v>
      </c>
      <c r="Q117" s="221">
        <v>0.0040000000000000001</v>
      </c>
      <c r="R117" s="221">
        <f>Q117*H117</f>
        <v>0.082507999999999998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138</v>
      </c>
      <c r="AT117" s="223" t="s">
        <v>133</v>
      </c>
      <c r="AU117" s="223" t="s">
        <v>84</v>
      </c>
      <c r="AY117" s="17" t="s">
        <v>129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82</v>
      </c>
      <c r="BK117" s="224">
        <f>ROUND(I117*H117,2)</f>
        <v>0</v>
      </c>
      <c r="BL117" s="17" t="s">
        <v>138</v>
      </c>
      <c r="BM117" s="223" t="s">
        <v>379</v>
      </c>
    </row>
    <row r="118" s="2" customFormat="1">
      <c r="A118" s="38"/>
      <c r="B118" s="39"/>
      <c r="C118" s="40"/>
      <c r="D118" s="225" t="s">
        <v>140</v>
      </c>
      <c r="E118" s="40"/>
      <c r="F118" s="226" t="s">
        <v>380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140</v>
      </c>
      <c r="AU118" s="17" t="s">
        <v>84</v>
      </c>
    </row>
    <row r="119" s="2" customFormat="1" ht="24.15" customHeight="1">
      <c r="A119" s="38"/>
      <c r="B119" s="39"/>
      <c r="C119" s="212" t="s">
        <v>217</v>
      </c>
      <c r="D119" s="212" t="s">
        <v>133</v>
      </c>
      <c r="E119" s="213" t="s">
        <v>381</v>
      </c>
      <c r="F119" s="214" t="s">
        <v>382</v>
      </c>
      <c r="G119" s="215" t="s">
        <v>136</v>
      </c>
      <c r="H119" s="216">
        <v>45.630000000000003</v>
      </c>
      <c r="I119" s="217"/>
      <c r="J119" s="218">
        <f>ROUND(I119*H119,2)</f>
        <v>0</v>
      </c>
      <c r="K119" s="214" t="s">
        <v>137</v>
      </c>
      <c r="L119" s="44"/>
      <c r="M119" s="219" t="s">
        <v>19</v>
      </c>
      <c r="N119" s="220" t="s">
        <v>46</v>
      </c>
      <c r="O119" s="84"/>
      <c r="P119" s="221">
        <f>O119*H119</f>
        <v>0</v>
      </c>
      <c r="Q119" s="221">
        <v>0.030599999999999999</v>
      </c>
      <c r="R119" s="221">
        <f>Q119*H119</f>
        <v>1.3962780000000001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138</v>
      </c>
      <c r="AT119" s="223" t="s">
        <v>133</v>
      </c>
      <c r="AU119" s="223" t="s">
        <v>84</v>
      </c>
      <c r="AY119" s="17" t="s">
        <v>129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82</v>
      </c>
      <c r="BK119" s="224">
        <f>ROUND(I119*H119,2)</f>
        <v>0</v>
      </c>
      <c r="BL119" s="17" t="s">
        <v>138</v>
      </c>
      <c r="BM119" s="223" t="s">
        <v>383</v>
      </c>
    </row>
    <row r="120" s="2" customFormat="1">
      <c r="A120" s="38"/>
      <c r="B120" s="39"/>
      <c r="C120" s="40"/>
      <c r="D120" s="225" t="s">
        <v>140</v>
      </c>
      <c r="E120" s="40"/>
      <c r="F120" s="226" t="s">
        <v>384</v>
      </c>
      <c r="G120" s="40"/>
      <c r="H120" s="40"/>
      <c r="I120" s="227"/>
      <c r="J120" s="40"/>
      <c r="K120" s="40"/>
      <c r="L120" s="44"/>
      <c r="M120" s="228"/>
      <c r="N120" s="229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140</v>
      </c>
      <c r="AU120" s="17" t="s">
        <v>84</v>
      </c>
    </row>
    <row r="121" s="2" customFormat="1" ht="44.25" customHeight="1">
      <c r="A121" s="38"/>
      <c r="B121" s="39"/>
      <c r="C121" s="212" t="s">
        <v>7</v>
      </c>
      <c r="D121" s="212" t="s">
        <v>133</v>
      </c>
      <c r="E121" s="213" t="s">
        <v>385</v>
      </c>
      <c r="F121" s="214" t="s">
        <v>386</v>
      </c>
      <c r="G121" s="215" t="s">
        <v>202</v>
      </c>
      <c r="H121" s="216">
        <v>1</v>
      </c>
      <c r="I121" s="217"/>
      <c r="J121" s="218">
        <f>ROUND(I121*H121,2)</f>
        <v>0</v>
      </c>
      <c r="K121" s="214" t="s">
        <v>137</v>
      </c>
      <c r="L121" s="44"/>
      <c r="M121" s="219" t="s">
        <v>19</v>
      </c>
      <c r="N121" s="220" t="s">
        <v>46</v>
      </c>
      <c r="O121" s="84"/>
      <c r="P121" s="221">
        <f>O121*H121</f>
        <v>0</v>
      </c>
      <c r="Q121" s="221">
        <v>0.00096000000000000002</v>
      </c>
      <c r="R121" s="221">
        <f>Q121*H121</f>
        <v>0.00096000000000000002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138</v>
      </c>
      <c r="AT121" s="223" t="s">
        <v>133</v>
      </c>
      <c r="AU121" s="223" t="s">
        <v>84</v>
      </c>
      <c r="AY121" s="17" t="s">
        <v>129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82</v>
      </c>
      <c r="BK121" s="224">
        <f>ROUND(I121*H121,2)</f>
        <v>0</v>
      </c>
      <c r="BL121" s="17" t="s">
        <v>138</v>
      </c>
      <c r="BM121" s="223" t="s">
        <v>387</v>
      </c>
    </row>
    <row r="122" s="2" customFormat="1">
      <c r="A122" s="38"/>
      <c r="B122" s="39"/>
      <c r="C122" s="40"/>
      <c r="D122" s="225" t="s">
        <v>140</v>
      </c>
      <c r="E122" s="40"/>
      <c r="F122" s="226" t="s">
        <v>388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140</v>
      </c>
      <c r="AU122" s="17" t="s">
        <v>84</v>
      </c>
    </row>
    <row r="123" s="12" customFormat="1" ht="22.8" customHeight="1">
      <c r="A123" s="12"/>
      <c r="B123" s="196"/>
      <c r="C123" s="197"/>
      <c r="D123" s="198" t="s">
        <v>74</v>
      </c>
      <c r="E123" s="210" t="s">
        <v>130</v>
      </c>
      <c r="F123" s="210" t="s">
        <v>131</v>
      </c>
      <c r="G123" s="197"/>
      <c r="H123" s="197"/>
      <c r="I123" s="200"/>
      <c r="J123" s="211">
        <f>BK123</f>
        <v>0</v>
      </c>
      <c r="K123" s="197"/>
      <c r="L123" s="202"/>
      <c r="M123" s="203"/>
      <c r="N123" s="204"/>
      <c r="O123" s="204"/>
      <c r="P123" s="205">
        <f>SUM(P124:P135)</f>
        <v>0</v>
      </c>
      <c r="Q123" s="204"/>
      <c r="R123" s="205">
        <f>SUM(R124:R135)</f>
        <v>0.02188</v>
      </c>
      <c r="S123" s="204"/>
      <c r="T123" s="206">
        <f>SUM(T124:T135)</f>
        <v>1.175894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82</v>
      </c>
      <c r="AT123" s="208" t="s">
        <v>74</v>
      </c>
      <c r="AU123" s="208" t="s">
        <v>82</v>
      </c>
      <c r="AY123" s="207" t="s">
        <v>129</v>
      </c>
      <c r="BK123" s="209">
        <f>SUM(BK124:BK135)</f>
        <v>0</v>
      </c>
    </row>
    <row r="124" s="2" customFormat="1" ht="37.8" customHeight="1">
      <c r="A124" s="38"/>
      <c r="B124" s="39"/>
      <c r="C124" s="212" t="s">
        <v>389</v>
      </c>
      <c r="D124" s="212" t="s">
        <v>133</v>
      </c>
      <c r="E124" s="213" t="s">
        <v>134</v>
      </c>
      <c r="F124" s="214" t="s">
        <v>135</v>
      </c>
      <c r="G124" s="215" t="s">
        <v>136</v>
      </c>
      <c r="H124" s="216">
        <v>60</v>
      </c>
      <c r="I124" s="217"/>
      <c r="J124" s="218">
        <f>ROUND(I124*H124,2)</f>
        <v>0</v>
      </c>
      <c r="K124" s="214" t="s">
        <v>137</v>
      </c>
      <c r="L124" s="44"/>
      <c r="M124" s="219" t="s">
        <v>19</v>
      </c>
      <c r="N124" s="220" t="s">
        <v>46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138</v>
      </c>
      <c r="AT124" s="223" t="s">
        <v>133</v>
      </c>
      <c r="AU124" s="223" t="s">
        <v>84</v>
      </c>
      <c r="AY124" s="17" t="s">
        <v>129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82</v>
      </c>
      <c r="BK124" s="224">
        <f>ROUND(I124*H124,2)</f>
        <v>0</v>
      </c>
      <c r="BL124" s="17" t="s">
        <v>138</v>
      </c>
      <c r="BM124" s="223" t="s">
        <v>390</v>
      </c>
    </row>
    <row r="125" s="2" customFormat="1">
      <c r="A125" s="38"/>
      <c r="B125" s="39"/>
      <c r="C125" s="40"/>
      <c r="D125" s="225" t="s">
        <v>140</v>
      </c>
      <c r="E125" s="40"/>
      <c r="F125" s="226" t="s">
        <v>141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140</v>
      </c>
      <c r="AU125" s="17" t="s">
        <v>84</v>
      </c>
    </row>
    <row r="126" s="2" customFormat="1" ht="37.8" customHeight="1">
      <c r="A126" s="38"/>
      <c r="B126" s="39"/>
      <c r="C126" s="212" t="s">
        <v>391</v>
      </c>
      <c r="D126" s="212" t="s">
        <v>133</v>
      </c>
      <c r="E126" s="213" t="s">
        <v>143</v>
      </c>
      <c r="F126" s="214" t="s">
        <v>144</v>
      </c>
      <c r="G126" s="215" t="s">
        <v>136</v>
      </c>
      <c r="H126" s="216">
        <v>80</v>
      </c>
      <c r="I126" s="217"/>
      <c r="J126" s="218">
        <f>ROUND(I126*H126,2)</f>
        <v>0</v>
      </c>
      <c r="K126" s="214" t="s">
        <v>137</v>
      </c>
      <c r="L126" s="44"/>
      <c r="M126" s="219" t="s">
        <v>19</v>
      </c>
      <c r="N126" s="220" t="s">
        <v>46</v>
      </c>
      <c r="O126" s="84"/>
      <c r="P126" s="221">
        <f>O126*H126</f>
        <v>0</v>
      </c>
      <c r="Q126" s="221">
        <v>4.0000000000000003E-05</v>
      </c>
      <c r="R126" s="221">
        <f>Q126*H126</f>
        <v>0.0032000000000000002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138</v>
      </c>
      <c r="AT126" s="223" t="s">
        <v>133</v>
      </c>
      <c r="AU126" s="223" t="s">
        <v>84</v>
      </c>
      <c r="AY126" s="17" t="s">
        <v>129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82</v>
      </c>
      <c r="BK126" s="224">
        <f>ROUND(I126*H126,2)</f>
        <v>0</v>
      </c>
      <c r="BL126" s="17" t="s">
        <v>138</v>
      </c>
      <c r="BM126" s="223" t="s">
        <v>392</v>
      </c>
    </row>
    <row r="127" s="2" customFormat="1">
      <c r="A127" s="38"/>
      <c r="B127" s="39"/>
      <c r="C127" s="40"/>
      <c r="D127" s="225" t="s">
        <v>140</v>
      </c>
      <c r="E127" s="40"/>
      <c r="F127" s="226" t="s">
        <v>146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140</v>
      </c>
      <c r="AU127" s="17" t="s">
        <v>84</v>
      </c>
    </row>
    <row r="128" s="2" customFormat="1" ht="37.8" customHeight="1">
      <c r="A128" s="38"/>
      <c r="B128" s="39"/>
      <c r="C128" s="212" t="s">
        <v>393</v>
      </c>
      <c r="D128" s="212" t="s">
        <v>133</v>
      </c>
      <c r="E128" s="213" t="s">
        <v>394</v>
      </c>
      <c r="F128" s="214" t="s">
        <v>395</v>
      </c>
      <c r="G128" s="215" t="s">
        <v>136</v>
      </c>
      <c r="H128" s="216">
        <v>3.6040000000000001</v>
      </c>
      <c r="I128" s="217"/>
      <c r="J128" s="218">
        <f>ROUND(I128*H128,2)</f>
        <v>0</v>
      </c>
      <c r="K128" s="214" t="s">
        <v>137</v>
      </c>
      <c r="L128" s="44"/>
      <c r="M128" s="219" t="s">
        <v>19</v>
      </c>
      <c r="N128" s="220" t="s">
        <v>46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0.063</v>
      </c>
      <c r="T128" s="222">
        <f>S128*H128</f>
        <v>0.227052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138</v>
      </c>
      <c r="AT128" s="223" t="s">
        <v>133</v>
      </c>
      <c r="AU128" s="223" t="s">
        <v>84</v>
      </c>
      <c r="AY128" s="17" t="s">
        <v>129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82</v>
      </c>
      <c r="BK128" s="224">
        <f>ROUND(I128*H128,2)</f>
        <v>0</v>
      </c>
      <c r="BL128" s="17" t="s">
        <v>138</v>
      </c>
      <c r="BM128" s="223" t="s">
        <v>396</v>
      </c>
    </row>
    <row r="129" s="2" customFormat="1">
      <c r="A129" s="38"/>
      <c r="B129" s="39"/>
      <c r="C129" s="40"/>
      <c r="D129" s="225" t="s">
        <v>140</v>
      </c>
      <c r="E129" s="40"/>
      <c r="F129" s="226" t="s">
        <v>397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140</v>
      </c>
      <c r="AU129" s="17" t="s">
        <v>84</v>
      </c>
    </row>
    <row r="130" s="13" customFormat="1">
      <c r="A130" s="13"/>
      <c r="B130" s="230"/>
      <c r="C130" s="231"/>
      <c r="D130" s="232" t="s">
        <v>156</v>
      </c>
      <c r="E130" s="233" t="s">
        <v>19</v>
      </c>
      <c r="F130" s="234" t="s">
        <v>398</v>
      </c>
      <c r="G130" s="231"/>
      <c r="H130" s="235">
        <v>3.6040000000000001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156</v>
      </c>
      <c r="AU130" s="241" t="s">
        <v>84</v>
      </c>
      <c r="AV130" s="13" t="s">
        <v>84</v>
      </c>
      <c r="AW130" s="13" t="s">
        <v>36</v>
      </c>
      <c r="AX130" s="13" t="s">
        <v>82</v>
      </c>
      <c r="AY130" s="241" t="s">
        <v>129</v>
      </c>
    </row>
    <row r="131" s="2" customFormat="1" ht="44.25" customHeight="1">
      <c r="A131" s="38"/>
      <c r="B131" s="39"/>
      <c r="C131" s="212" t="s">
        <v>138</v>
      </c>
      <c r="D131" s="212" t="s">
        <v>133</v>
      </c>
      <c r="E131" s="213" t="s">
        <v>399</v>
      </c>
      <c r="F131" s="214" t="s">
        <v>400</v>
      </c>
      <c r="G131" s="215" t="s">
        <v>136</v>
      </c>
      <c r="H131" s="216">
        <v>20.626999999999999</v>
      </c>
      <c r="I131" s="217"/>
      <c r="J131" s="218">
        <f>ROUND(I131*H131,2)</f>
        <v>0</v>
      </c>
      <c r="K131" s="214" t="s">
        <v>137</v>
      </c>
      <c r="L131" s="44"/>
      <c r="M131" s="219" t="s">
        <v>19</v>
      </c>
      <c r="N131" s="220" t="s">
        <v>46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0.045999999999999999</v>
      </c>
      <c r="T131" s="222">
        <f>S131*H131</f>
        <v>0.94884199999999996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138</v>
      </c>
      <c r="AT131" s="223" t="s">
        <v>133</v>
      </c>
      <c r="AU131" s="223" t="s">
        <v>84</v>
      </c>
      <c r="AY131" s="17" t="s">
        <v>129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82</v>
      </c>
      <c r="BK131" s="224">
        <f>ROUND(I131*H131,2)</f>
        <v>0</v>
      </c>
      <c r="BL131" s="17" t="s">
        <v>138</v>
      </c>
      <c r="BM131" s="223" t="s">
        <v>401</v>
      </c>
    </row>
    <row r="132" s="2" customFormat="1">
      <c r="A132" s="38"/>
      <c r="B132" s="39"/>
      <c r="C132" s="40"/>
      <c r="D132" s="225" t="s">
        <v>140</v>
      </c>
      <c r="E132" s="40"/>
      <c r="F132" s="226" t="s">
        <v>402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140</v>
      </c>
      <c r="AU132" s="17" t="s">
        <v>84</v>
      </c>
    </row>
    <row r="133" s="13" customFormat="1">
      <c r="A133" s="13"/>
      <c r="B133" s="230"/>
      <c r="C133" s="231"/>
      <c r="D133" s="232" t="s">
        <v>156</v>
      </c>
      <c r="E133" s="233" t="s">
        <v>19</v>
      </c>
      <c r="F133" s="234" t="s">
        <v>403</v>
      </c>
      <c r="G133" s="231"/>
      <c r="H133" s="235">
        <v>20.626999999999999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156</v>
      </c>
      <c r="AU133" s="241" t="s">
        <v>84</v>
      </c>
      <c r="AV133" s="13" t="s">
        <v>84</v>
      </c>
      <c r="AW133" s="13" t="s">
        <v>36</v>
      </c>
      <c r="AX133" s="13" t="s">
        <v>82</v>
      </c>
      <c r="AY133" s="241" t="s">
        <v>129</v>
      </c>
    </row>
    <row r="134" s="2" customFormat="1" ht="24.15" customHeight="1">
      <c r="A134" s="38"/>
      <c r="B134" s="39"/>
      <c r="C134" s="242" t="s">
        <v>404</v>
      </c>
      <c r="D134" s="242" t="s">
        <v>163</v>
      </c>
      <c r="E134" s="243" t="s">
        <v>405</v>
      </c>
      <c r="F134" s="244" t="s">
        <v>406</v>
      </c>
      <c r="G134" s="245" t="s">
        <v>202</v>
      </c>
      <c r="H134" s="246">
        <v>1</v>
      </c>
      <c r="I134" s="247"/>
      <c r="J134" s="248">
        <f>ROUND(I134*H134,2)</f>
        <v>0</v>
      </c>
      <c r="K134" s="244" t="s">
        <v>137</v>
      </c>
      <c r="L134" s="249"/>
      <c r="M134" s="250" t="s">
        <v>19</v>
      </c>
      <c r="N134" s="251" t="s">
        <v>46</v>
      </c>
      <c r="O134" s="84"/>
      <c r="P134" s="221">
        <f>O134*H134</f>
        <v>0</v>
      </c>
      <c r="Q134" s="221">
        <v>0.018679999999999999</v>
      </c>
      <c r="R134" s="221">
        <f>Q134*H134</f>
        <v>0.018679999999999999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180</v>
      </c>
      <c r="AT134" s="223" t="s">
        <v>163</v>
      </c>
      <c r="AU134" s="223" t="s">
        <v>84</v>
      </c>
      <c r="AY134" s="17" t="s">
        <v>129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82</v>
      </c>
      <c r="BK134" s="224">
        <f>ROUND(I134*H134,2)</f>
        <v>0</v>
      </c>
      <c r="BL134" s="17" t="s">
        <v>138</v>
      </c>
      <c r="BM134" s="223" t="s">
        <v>407</v>
      </c>
    </row>
    <row r="135" s="2" customFormat="1" ht="16.5" customHeight="1">
      <c r="A135" s="38"/>
      <c r="B135" s="39"/>
      <c r="C135" s="212" t="s">
        <v>408</v>
      </c>
      <c r="D135" s="212" t="s">
        <v>133</v>
      </c>
      <c r="E135" s="213" t="s">
        <v>409</v>
      </c>
      <c r="F135" s="214" t="s">
        <v>410</v>
      </c>
      <c r="G135" s="215" t="s">
        <v>291</v>
      </c>
      <c r="H135" s="216">
        <v>1</v>
      </c>
      <c r="I135" s="217"/>
      <c r="J135" s="218">
        <f>ROUND(I135*H135,2)</f>
        <v>0</v>
      </c>
      <c r="K135" s="214" t="s">
        <v>19</v>
      </c>
      <c r="L135" s="44"/>
      <c r="M135" s="219" t="s">
        <v>19</v>
      </c>
      <c r="N135" s="220" t="s">
        <v>46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138</v>
      </c>
      <c r="AT135" s="223" t="s">
        <v>133</v>
      </c>
      <c r="AU135" s="223" t="s">
        <v>84</v>
      </c>
      <c r="AY135" s="17" t="s">
        <v>129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82</v>
      </c>
      <c r="BK135" s="224">
        <f>ROUND(I135*H135,2)</f>
        <v>0</v>
      </c>
      <c r="BL135" s="17" t="s">
        <v>138</v>
      </c>
      <c r="BM135" s="223" t="s">
        <v>411</v>
      </c>
    </row>
    <row r="136" s="12" customFormat="1" ht="22.8" customHeight="1">
      <c r="A136" s="12"/>
      <c r="B136" s="196"/>
      <c r="C136" s="197"/>
      <c r="D136" s="198" t="s">
        <v>74</v>
      </c>
      <c r="E136" s="210" t="s">
        <v>228</v>
      </c>
      <c r="F136" s="210" t="s">
        <v>229</v>
      </c>
      <c r="G136" s="197"/>
      <c r="H136" s="197"/>
      <c r="I136" s="200"/>
      <c r="J136" s="211">
        <f>BK136</f>
        <v>0</v>
      </c>
      <c r="K136" s="197"/>
      <c r="L136" s="202"/>
      <c r="M136" s="203"/>
      <c r="N136" s="204"/>
      <c r="O136" s="204"/>
      <c r="P136" s="205">
        <f>SUM(P137:P145)</f>
        <v>0</v>
      </c>
      <c r="Q136" s="204"/>
      <c r="R136" s="205">
        <f>SUM(R137:R145)</f>
        <v>0</v>
      </c>
      <c r="S136" s="204"/>
      <c r="T136" s="206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7" t="s">
        <v>82</v>
      </c>
      <c r="AT136" s="208" t="s">
        <v>74</v>
      </c>
      <c r="AU136" s="208" t="s">
        <v>82</v>
      </c>
      <c r="AY136" s="207" t="s">
        <v>129</v>
      </c>
      <c r="BK136" s="209">
        <f>SUM(BK137:BK145)</f>
        <v>0</v>
      </c>
    </row>
    <row r="137" s="2" customFormat="1" ht="37.8" customHeight="1">
      <c r="A137" s="38"/>
      <c r="B137" s="39"/>
      <c r="C137" s="212" t="s">
        <v>412</v>
      </c>
      <c r="D137" s="212" t="s">
        <v>133</v>
      </c>
      <c r="E137" s="213" t="s">
        <v>230</v>
      </c>
      <c r="F137" s="214" t="s">
        <v>231</v>
      </c>
      <c r="G137" s="215" t="s">
        <v>214</v>
      </c>
      <c r="H137" s="216">
        <v>3.927</v>
      </c>
      <c r="I137" s="217"/>
      <c r="J137" s="218">
        <f>ROUND(I137*H137,2)</f>
        <v>0</v>
      </c>
      <c r="K137" s="214" t="s">
        <v>137</v>
      </c>
      <c r="L137" s="44"/>
      <c r="M137" s="219" t="s">
        <v>19</v>
      </c>
      <c r="N137" s="220" t="s">
        <v>46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138</v>
      </c>
      <c r="AT137" s="223" t="s">
        <v>133</v>
      </c>
      <c r="AU137" s="223" t="s">
        <v>84</v>
      </c>
      <c r="AY137" s="17" t="s">
        <v>129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82</v>
      </c>
      <c r="BK137" s="224">
        <f>ROUND(I137*H137,2)</f>
        <v>0</v>
      </c>
      <c r="BL137" s="17" t="s">
        <v>138</v>
      </c>
      <c r="BM137" s="223" t="s">
        <v>413</v>
      </c>
    </row>
    <row r="138" s="2" customFormat="1">
      <c r="A138" s="38"/>
      <c r="B138" s="39"/>
      <c r="C138" s="40"/>
      <c r="D138" s="225" t="s">
        <v>140</v>
      </c>
      <c r="E138" s="40"/>
      <c r="F138" s="226" t="s">
        <v>233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140</v>
      </c>
      <c r="AU138" s="17" t="s">
        <v>84</v>
      </c>
    </row>
    <row r="139" s="2" customFormat="1" ht="33" customHeight="1">
      <c r="A139" s="38"/>
      <c r="B139" s="39"/>
      <c r="C139" s="212" t="s">
        <v>414</v>
      </c>
      <c r="D139" s="212" t="s">
        <v>133</v>
      </c>
      <c r="E139" s="213" t="s">
        <v>234</v>
      </c>
      <c r="F139" s="214" t="s">
        <v>235</v>
      </c>
      <c r="G139" s="215" t="s">
        <v>214</v>
      </c>
      <c r="H139" s="216">
        <v>3.927</v>
      </c>
      <c r="I139" s="217"/>
      <c r="J139" s="218">
        <f>ROUND(I139*H139,2)</f>
        <v>0</v>
      </c>
      <c r="K139" s="214" t="s">
        <v>137</v>
      </c>
      <c r="L139" s="44"/>
      <c r="M139" s="219" t="s">
        <v>19</v>
      </c>
      <c r="N139" s="220" t="s">
        <v>46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138</v>
      </c>
      <c r="AT139" s="223" t="s">
        <v>133</v>
      </c>
      <c r="AU139" s="223" t="s">
        <v>84</v>
      </c>
      <c r="AY139" s="17" t="s">
        <v>129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82</v>
      </c>
      <c r="BK139" s="224">
        <f>ROUND(I139*H139,2)</f>
        <v>0</v>
      </c>
      <c r="BL139" s="17" t="s">
        <v>138</v>
      </c>
      <c r="BM139" s="223" t="s">
        <v>415</v>
      </c>
    </row>
    <row r="140" s="2" customFormat="1">
      <c r="A140" s="38"/>
      <c r="B140" s="39"/>
      <c r="C140" s="40"/>
      <c r="D140" s="225" t="s">
        <v>140</v>
      </c>
      <c r="E140" s="40"/>
      <c r="F140" s="226" t="s">
        <v>237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140</v>
      </c>
      <c r="AU140" s="17" t="s">
        <v>84</v>
      </c>
    </row>
    <row r="141" s="2" customFormat="1" ht="44.25" customHeight="1">
      <c r="A141" s="38"/>
      <c r="B141" s="39"/>
      <c r="C141" s="212" t="s">
        <v>416</v>
      </c>
      <c r="D141" s="212" t="s">
        <v>133</v>
      </c>
      <c r="E141" s="213" t="s">
        <v>238</v>
      </c>
      <c r="F141" s="214" t="s">
        <v>239</v>
      </c>
      <c r="G141" s="215" t="s">
        <v>214</v>
      </c>
      <c r="H141" s="216">
        <v>54.950000000000003</v>
      </c>
      <c r="I141" s="217"/>
      <c r="J141" s="218">
        <f>ROUND(I141*H141,2)</f>
        <v>0</v>
      </c>
      <c r="K141" s="214" t="s">
        <v>137</v>
      </c>
      <c r="L141" s="44"/>
      <c r="M141" s="219" t="s">
        <v>19</v>
      </c>
      <c r="N141" s="220" t="s">
        <v>46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138</v>
      </c>
      <c r="AT141" s="223" t="s">
        <v>133</v>
      </c>
      <c r="AU141" s="223" t="s">
        <v>84</v>
      </c>
      <c r="AY141" s="17" t="s">
        <v>129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82</v>
      </c>
      <c r="BK141" s="224">
        <f>ROUND(I141*H141,2)</f>
        <v>0</v>
      </c>
      <c r="BL141" s="17" t="s">
        <v>138</v>
      </c>
      <c r="BM141" s="223" t="s">
        <v>417</v>
      </c>
    </row>
    <row r="142" s="2" customFormat="1">
      <c r="A142" s="38"/>
      <c r="B142" s="39"/>
      <c r="C142" s="40"/>
      <c r="D142" s="225" t="s">
        <v>140</v>
      </c>
      <c r="E142" s="40"/>
      <c r="F142" s="226" t="s">
        <v>241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140</v>
      </c>
      <c r="AU142" s="17" t="s">
        <v>84</v>
      </c>
    </row>
    <row r="143" s="13" customFormat="1">
      <c r="A143" s="13"/>
      <c r="B143" s="230"/>
      <c r="C143" s="231"/>
      <c r="D143" s="232" t="s">
        <v>156</v>
      </c>
      <c r="E143" s="233" t="s">
        <v>19</v>
      </c>
      <c r="F143" s="234" t="s">
        <v>418</v>
      </c>
      <c r="G143" s="231"/>
      <c r="H143" s="235">
        <v>54.950000000000003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156</v>
      </c>
      <c r="AU143" s="241" t="s">
        <v>84</v>
      </c>
      <c r="AV143" s="13" t="s">
        <v>84</v>
      </c>
      <c r="AW143" s="13" t="s">
        <v>36</v>
      </c>
      <c r="AX143" s="13" t="s">
        <v>82</v>
      </c>
      <c r="AY143" s="241" t="s">
        <v>129</v>
      </c>
    </row>
    <row r="144" s="2" customFormat="1" ht="49.05" customHeight="1">
      <c r="A144" s="38"/>
      <c r="B144" s="39"/>
      <c r="C144" s="212" t="s">
        <v>419</v>
      </c>
      <c r="D144" s="212" t="s">
        <v>133</v>
      </c>
      <c r="E144" s="213" t="s">
        <v>244</v>
      </c>
      <c r="F144" s="214" t="s">
        <v>245</v>
      </c>
      <c r="G144" s="215" t="s">
        <v>214</v>
      </c>
      <c r="H144" s="216">
        <v>3.9249999999999998</v>
      </c>
      <c r="I144" s="217"/>
      <c r="J144" s="218">
        <f>ROUND(I144*H144,2)</f>
        <v>0</v>
      </c>
      <c r="K144" s="214" t="s">
        <v>137</v>
      </c>
      <c r="L144" s="44"/>
      <c r="M144" s="219" t="s">
        <v>19</v>
      </c>
      <c r="N144" s="220" t="s">
        <v>46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138</v>
      </c>
      <c r="AT144" s="223" t="s">
        <v>133</v>
      </c>
      <c r="AU144" s="223" t="s">
        <v>84</v>
      </c>
      <c r="AY144" s="17" t="s">
        <v>129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82</v>
      </c>
      <c r="BK144" s="224">
        <f>ROUND(I144*H144,2)</f>
        <v>0</v>
      </c>
      <c r="BL144" s="17" t="s">
        <v>138</v>
      </c>
      <c r="BM144" s="223" t="s">
        <v>420</v>
      </c>
    </row>
    <row r="145" s="2" customFormat="1">
      <c r="A145" s="38"/>
      <c r="B145" s="39"/>
      <c r="C145" s="40"/>
      <c r="D145" s="225" t="s">
        <v>140</v>
      </c>
      <c r="E145" s="40"/>
      <c r="F145" s="226" t="s">
        <v>247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140</v>
      </c>
      <c r="AU145" s="17" t="s">
        <v>84</v>
      </c>
    </row>
    <row r="146" s="12" customFormat="1" ht="22.8" customHeight="1">
      <c r="A146" s="12"/>
      <c r="B146" s="196"/>
      <c r="C146" s="197"/>
      <c r="D146" s="198" t="s">
        <v>74</v>
      </c>
      <c r="E146" s="210" t="s">
        <v>421</v>
      </c>
      <c r="F146" s="210" t="s">
        <v>422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SUM(P147:P148)</f>
        <v>0</v>
      </c>
      <c r="Q146" s="204"/>
      <c r="R146" s="205">
        <f>SUM(R147:R148)</f>
        <v>0</v>
      </c>
      <c r="S146" s="204"/>
      <c r="T146" s="206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82</v>
      </c>
      <c r="AT146" s="208" t="s">
        <v>74</v>
      </c>
      <c r="AU146" s="208" t="s">
        <v>82</v>
      </c>
      <c r="AY146" s="207" t="s">
        <v>129</v>
      </c>
      <c r="BK146" s="209">
        <f>SUM(BK147:BK148)</f>
        <v>0</v>
      </c>
    </row>
    <row r="147" s="2" customFormat="1" ht="55.5" customHeight="1">
      <c r="A147" s="38"/>
      <c r="B147" s="39"/>
      <c r="C147" s="212" t="s">
        <v>423</v>
      </c>
      <c r="D147" s="212" t="s">
        <v>133</v>
      </c>
      <c r="E147" s="213" t="s">
        <v>424</v>
      </c>
      <c r="F147" s="214" t="s">
        <v>425</v>
      </c>
      <c r="G147" s="215" t="s">
        <v>214</v>
      </c>
      <c r="H147" s="216">
        <v>4.9630000000000001</v>
      </c>
      <c r="I147" s="217"/>
      <c r="J147" s="218">
        <f>ROUND(I147*H147,2)</f>
        <v>0</v>
      </c>
      <c r="K147" s="214" t="s">
        <v>137</v>
      </c>
      <c r="L147" s="44"/>
      <c r="M147" s="219" t="s">
        <v>19</v>
      </c>
      <c r="N147" s="220" t="s">
        <v>46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138</v>
      </c>
      <c r="AT147" s="223" t="s">
        <v>133</v>
      </c>
      <c r="AU147" s="223" t="s">
        <v>84</v>
      </c>
      <c r="AY147" s="17" t="s">
        <v>129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82</v>
      </c>
      <c r="BK147" s="224">
        <f>ROUND(I147*H147,2)</f>
        <v>0</v>
      </c>
      <c r="BL147" s="17" t="s">
        <v>138</v>
      </c>
      <c r="BM147" s="223" t="s">
        <v>426</v>
      </c>
    </row>
    <row r="148" s="2" customFormat="1">
      <c r="A148" s="38"/>
      <c r="B148" s="39"/>
      <c r="C148" s="40"/>
      <c r="D148" s="225" t="s">
        <v>140</v>
      </c>
      <c r="E148" s="40"/>
      <c r="F148" s="226" t="s">
        <v>427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140</v>
      </c>
      <c r="AU148" s="17" t="s">
        <v>84</v>
      </c>
    </row>
    <row r="149" s="12" customFormat="1" ht="25.92" customHeight="1">
      <c r="A149" s="12"/>
      <c r="B149" s="196"/>
      <c r="C149" s="197"/>
      <c r="D149" s="198" t="s">
        <v>74</v>
      </c>
      <c r="E149" s="199" t="s">
        <v>147</v>
      </c>
      <c r="F149" s="199" t="s">
        <v>148</v>
      </c>
      <c r="G149" s="197"/>
      <c r="H149" s="197"/>
      <c r="I149" s="200"/>
      <c r="J149" s="201">
        <f>BK149</f>
        <v>0</v>
      </c>
      <c r="K149" s="197"/>
      <c r="L149" s="202"/>
      <c r="M149" s="203"/>
      <c r="N149" s="204"/>
      <c r="O149" s="204"/>
      <c r="P149" s="205">
        <f>P150+P159+P163+P174+P200+P225+P241</f>
        <v>0</v>
      </c>
      <c r="Q149" s="204"/>
      <c r="R149" s="205">
        <f>R150+R159+R163+R174+R200+R225+R241</f>
        <v>1.3732303100000001</v>
      </c>
      <c r="S149" s="204"/>
      <c r="T149" s="206">
        <f>T150+T159+T163+T174+T200+T225+T241</f>
        <v>2.7511827500000003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84</v>
      </c>
      <c r="AT149" s="208" t="s">
        <v>74</v>
      </c>
      <c r="AU149" s="208" t="s">
        <v>75</v>
      </c>
      <c r="AY149" s="207" t="s">
        <v>129</v>
      </c>
      <c r="BK149" s="209">
        <f>BK150+BK159+BK163+BK174+BK200+BK225+BK241</f>
        <v>0</v>
      </c>
    </row>
    <row r="150" s="12" customFormat="1" ht="22.8" customHeight="1">
      <c r="A150" s="12"/>
      <c r="B150" s="196"/>
      <c r="C150" s="197"/>
      <c r="D150" s="198" t="s">
        <v>74</v>
      </c>
      <c r="E150" s="210" t="s">
        <v>428</v>
      </c>
      <c r="F150" s="210" t="s">
        <v>429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SUM(P151:P158)</f>
        <v>0</v>
      </c>
      <c r="Q150" s="204"/>
      <c r="R150" s="205">
        <f>SUM(R151:R158)</f>
        <v>0.165016</v>
      </c>
      <c r="S150" s="204"/>
      <c r="T150" s="206">
        <f>SUM(T151:T158)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84</v>
      </c>
      <c r="AT150" s="208" t="s">
        <v>74</v>
      </c>
      <c r="AU150" s="208" t="s">
        <v>82</v>
      </c>
      <c r="AY150" s="207" t="s">
        <v>129</v>
      </c>
      <c r="BK150" s="209">
        <f>SUM(BK151:BK158)</f>
        <v>0</v>
      </c>
    </row>
    <row r="151" s="2" customFormat="1" ht="37.8" customHeight="1">
      <c r="A151" s="38"/>
      <c r="B151" s="39"/>
      <c r="C151" s="212" t="s">
        <v>430</v>
      </c>
      <c r="D151" s="212" t="s">
        <v>133</v>
      </c>
      <c r="E151" s="213" t="s">
        <v>431</v>
      </c>
      <c r="F151" s="214" t="s">
        <v>432</v>
      </c>
      <c r="G151" s="215" t="s">
        <v>136</v>
      </c>
      <c r="H151" s="216">
        <v>20.626999999999999</v>
      </c>
      <c r="I151" s="217"/>
      <c r="J151" s="218">
        <f>ROUND(I151*H151,2)</f>
        <v>0</v>
      </c>
      <c r="K151" s="214" t="s">
        <v>137</v>
      </c>
      <c r="L151" s="44"/>
      <c r="M151" s="219" t="s">
        <v>19</v>
      </c>
      <c r="N151" s="220" t="s">
        <v>46</v>
      </c>
      <c r="O151" s="84"/>
      <c r="P151" s="221">
        <f>O151*H151</f>
        <v>0</v>
      </c>
      <c r="Q151" s="221">
        <v>0.0035000000000000001</v>
      </c>
      <c r="R151" s="221">
        <f>Q151*H151</f>
        <v>0.072194499999999995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153</v>
      </c>
      <c r="AT151" s="223" t="s">
        <v>133</v>
      </c>
      <c r="AU151" s="223" t="s">
        <v>84</v>
      </c>
      <c r="AY151" s="17" t="s">
        <v>129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82</v>
      </c>
      <c r="BK151" s="224">
        <f>ROUND(I151*H151,2)</f>
        <v>0</v>
      </c>
      <c r="BL151" s="17" t="s">
        <v>153</v>
      </c>
      <c r="BM151" s="223" t="s">
        <v>433</v>
      </c>
    </row>
    <row r="152" s="2" customFormat="1">
      <c r="A152" s="38"/>
      <c r="B152" s="39"/>
      <c r="C152" s="40"/>
      <c r="D152" s="225" t="s">
        <v>140</v>
      </c>
      <c r="E152" s="40"/>
      <c r="F152" s="226" t="s">
        <v>434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140</v>
      </c>
      <c r="AU152" s="17" t="s">
        <v>84</v>
      </c>
    </row>
    <row r="153" s="2" customFormat="1" ht="33" customHeight="1">
      <c r="A153" s="38"/>
      <c r="B153" s="39"/>
      <c r="C153" s="212" t="s">
        <v>435</v>
      </c>
      <c r="D153" s="212" t="s">
        <v>133</v>
      </c>
      <c r="E153" s="213" t="s">
        <v>436</v>
      </c>
      <c r="F153" s="214" t="s">
        <v>437</v>
      </c>
      <c r="G153" s="215" t="s">
        <v>136</v>
      </c>
      <c r="H153" s="216">
        <v>20.626999999999999</v>
      </c>
      <c r="I153" s="217"/>
      <c r="J153" s="218">
        <f>ROUND(I153*H153,2)</f>
        <v>0</v>
      </c>
      <c r="K153" s="214" t="s">
        <v>137</v>
      </c>
      <c r="L153" s="44"/>
      <c r="M153" s="219" t="s">
        <v>19</v>
      </c>
      <c r="N153" s="220" t="s">
        <v>46</v>
      </c>
      <c r="O153" s="84"/>
      <c r="P153" s="221">
        <f>O153*H153</f>
        <v>0</v>
      </c>
      <c r="Q153" s="221">
        <v>0.0044999999999999997</v>
      </c>
      <c r="R153" s="221">
        <f>Q153*H153</f>
        <v>0.092821499999999987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153</v>
      </c>
      <c r="AT153" s="223" t="s">
        <v>133</v>
      </c>
      <c r="AU153" s="223" t="s">
        <v>84</v>
      </c>
      <c r="AY153" s="17" t="s">
        <v>129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82</v>
      </c>
      <c r="BK153" s="224">
        <f>ROUND(I153*H153,2)</f>
        <v>0</v>
      </c>
      <c r="BL153" s="17" t="s">
        <v>153</v>
      </c>
      <c r="BM153" s="223" t="s">
        <v>438</v>
      </c>
    </row>
    <row r="154" s="2" customFormat="1">
      <c r="A154" s="38"/>
      <c r="B154" s="39"/>
      <c r="C154" s="40"/>
      <c r="D154" s="225" t="s">
        <v>140</v>
      </c>
      <c r="E154" s="40"/>
      <c r="F154" s="226" t="s">
        <v>439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140</v>
      </c>
      <c r="AU154" s="17" t="s">
        <v>84</v>
      </c>
    </row>
    <row r="155" s="2" customFormat="1" ht="49.05" customHeight="1">
      <c r="A155" s="38"/>
      <c r="B155" s="39"/>
      <c r="C155" s="212" t="s">
        <v>440</v>
      </c>
      <c r="D155" s="212" t="s">
        <v>133</v>
      </c>
      <c r="E155" s="213" t="s">
        <v>441</v>
      </c>
      <c r="F155" s="214" t="s">
        <v>442</v>
      </c>
      <c r="G155" s="215" t="s">
        <v>214</v>
      </c>
      <c r="H155" s="216">
        <v>0.16500000000000001</v>
      </c>
      <c r="I155" s="217"/>
      <c r="J155" s="218">
        <f>ROUND(I155*H155,2)</f>
        <v>0</v>
      </c>
      <c r="K155" s="214" t="s">
        <v>137</v>
      </c>
      <c r="L155" s="44"/>
      <c r="M155" s="219" t="s">
        <v>19</v>
      </c>
      <c r="N155" s="220" t="s">
        <v>46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153</v>
      </c>
      <c r="AT155" s="223" t="s">
        <v>133</v>
      </c>
      <c r="AU155" s="223" t="s">
        <v>84</v>
      </c>
      <c r="AY155" s="17" t="s">
        <v>129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82</v>
      </c>
      <c r="BK155" s="224">
        <f>ROUND(I155*H155,2)</f>
        <v>0</v>
      </c>
      <c r="BL155" s="17" t="s">
        <v>153</v>
      </c>
      <c r="BM155" s="223" t="s">
        <v>443</v>
      </c>
    </row>
    <row r="156" s="2" customFormat="1">
      <c r="A156" s="38"/>
      <c r="B156" s="39"/>
      <c r="C156" s="40"/>
      <c r="D156" s="225" t="s">
        <v>140</v>
      </c>
      <c r="E156" s="40"/>
      <c r="F156" s="226" t="s">
        <v>444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140</v>
      </c>
      <c r="AU156" s="17" t="s">
        <v>84</v>
      </c>
    </row>
    <row r="157" s="2" customFormat="1" ht="55.5" customHeight="1">
      <c r="A157" s="38"/>
      <c r="B157" s="39"/>
      <c r="C157" s="212" t="s">
        <v>445</v>
      </c>
      <c r="D157" s="212" t="s">
        <v>133</v>
      </c>
      <c r="E157" s="213" t="s">
        <v>446</v>
      </c>
      <c r="F157" s="214" t="s">
        <v>447</v>
      </c>
      <c r="G157" s="215" t="s">
        <v>214</v>
      </c>
      <c r="H157" s="216">
        <v>0.16500000000000001</v>
      </c>
      <c r="I157" s="217"/>
      <c r="J157" s="218">
        <f>ROUND(I157*H157,2)</f>
        <v>0</v>
      </c>
      <c r="K157" s="214" t="s">
        <v>203</v>
      </c>
      <c r="L157" s="44"/>
      <c r="M157" s="219" t="s">
        <v>19</v>
      </c>
      <c r="N157" s="220" t="s">
        <v>46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153</v>
      </c>
      <c r="AT157" s="223" t="s">
        <v>133</v>
      </c>
      <c r="AU157" s="223" t="s">
        <v>84</v>
      </c>
      <c r="AY157" s="17" t="s">
        <v>129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82</v>
      </c>
      <c r="BK157" s="224">
        <f>ROUND(I157*H157,2)</f>
        <v>0</v>
      </c>
      <c r="BL157" s="17" t="s">
        <v>153</v>
      </c>
      <c r="BM157" s="223" t="s">
        <v>448</v>
      </c>
    </row>
    <row r="158" s="2" customFormat="1">
      <c r="A158" s="38"/>
      <c r="B158" s="39"/>
      <c r="C158" s="40"/>
      <c r="D158" s="225" t="s">
        <v>140</v>
      </c>
      <c r="E158" s="40"/>
      <c r="F158" s="226" t="s">
        <v>449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140</v>
      </c>
      <c r="AU158" s="17" t="s">
        <v>84</v>
      </c>
    </row>
    <row r="159" s="12" customFormat="1" ht="22.8" customHeight="1">
      <c r="A159" s="12"/>
      <c r="B159" s="196"/>
      <c r="C159" s="197"/>
      <c r="D159" s="198" t="s">
        <v>74</v>
      </c>
      <c r="E159" s="210" t="s">
        <v>450</v>
      </c>
      <c r="F159" s="210" t="s">
        <v>451</v>
      </c>
      <c r="G159" s="197"/>
      <c r="H159" s="197"/>
      <c r="I159" s="200"/>
      <c r="J159" s="211">
        <f>BK159</f>
        <v>0</v>
      </c>
      <c r="K159" s="197"/>
      <c r="L159" s="202"/>
      <c r="M159" s="203"/>
      <c r="N159" s="204"/>
      <c r="O159" s="204"/>
      <c r="P159" s="205">
        <f>SUM(P160:P162)</f>
        <v>0</v>
      </c>
      <c r="Q159" s="204"/>
      <c r="R159" s="205">
        <f>SUM(R160:R162)</f>
        <v>0</v>
      </c>
      <c r="S159" s="204"/>
      <c r="T159" s="206">
        <f>SUM(T160:T162)</f>
        <v>0.67662425000000004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84</v>
      </c>
      <c r="AT159" s="208" t="s">
        <v>74</v>
      </c>
      <c r="AU159" s="208" t="s">
        <v>82</v>
      </c>
      <c r="AY159" s="207" t="s">
        <v>129</v>
      </c>
      <c r="BK159" s="209">
        <f>SUM(BK160:BK162)</f>
        <v>0</v>
      </c>
    </row>
    <row r="160" s="2" customFormat="1" ht="37.8" customHeight="1">
      <c r="A160" s="38"/>
      <c r="B160" s="39"/>
      <c r="C160" s="212" t="s">
        <v>82</v>
      </c>
      <c r="D160" s="212" t="s">
        <v>133</v>
      </c>
      <c r="E160" s="213" t="s">
        <v>452</v>
      </c>
      <c r="F160" s="214" t="s">
        <v>453</v>
      </c>
      <c r="G160" s="215" t="s">
        <v>136</v>
      </c>
      <c r="H160" s="216">
        <v>21.311</v>
      </c>
      <c r="I160" s="217"/>
      <c r="J160" s="218">
        <f>ROUND(I160*H160,2)</f>
        <v>0</v>
      </c>
      <c r="K160" s="214" t="s">
        <v>137</v>
      </c>
      <c r="L160" s="44"/>
      <c r="M160" s="219" t="s">
        <v>19</v>
      </c>
      <c r="N160" s="220" t="s">
        <v>46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0.03175</v>
      </c>
      <c r="T160" s="222">
        <f>S160*H160</f>
        <v>0.67662425000000004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153</v>
      </c>
      <c r="AT160" s="223" t="s">
        <v>133</v>
      </c>
      <c r="AU160" s="223" t="s">
        <v>84</v>
      </c>
      <c r="AY160" s="17" t="s">
        <v>129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82</v>
      </c>
      <c r="BK160" s="224">
        <f>ROUND(I160*H160,2)</f>
        <v>0</v>
      </c>
      <c r="BL160" s="17" t="s">
        <v>153</v>
      </c>
      <c r="BM160" s="223" t="s">
        <v>454</v>
      </c>
    </row>
    <row r="161" s="2" customFormat="1">
      <c r="A161" s="38"/>
      <c r="B161" s="39"/>
      <c r="C161" s="40"/>
      <c r="D161" s="225" t="s">
        <v>140</v>
      </c>
      <c r="E161" s="40"/>
      <c r="F161" s="226" t="s">
        <v>455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140</v>
      </c>
      <c r="AU161" s="17" t="s">
        <v>84</v>
      </c>
    </row>
    <row r="162" s="13" customFormat="1">
      <c r="A162" s="13"/>
      <c r="B162" s="230"/>
      <c r="C162" s="231"/>
      <c r="D162" s="232" t="s">
        <v>156</v>
      </c>
      <c r="E162" s="233" t="s">
        <v>19</v>
      </c>
      <c r="F162" s="234" t="s">
        <v>456</v>
      </c>
      <c r="G162" s="231"/>
      <c r="H162" s="235">
        <v>21.311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156</v>
      </c>
      <c r="AU162" s="241" t="s">
        <v>84</v>
      </c>
      <c r="AV162" s="13" t="s">
        <v>84</v>
      </c>
      <c r="AW162" s="13" t="s">
        <v>36</v>
      </c>
      <c r="AX162" s="13" t="s">
        <v>82</v>
      </c>
      <c r="AY162" s="241" t="s">
        <v>129</v>
      </c>
    </row>
    <row r="163" s="12" customFormat="1" ht="22.8" customHeight="1">
      <c r="A163" s="12"/>
      <c r="B163" s="196"/>
      <c r="C163" s="197"/>
      <c r="D163" s="198" t="s">
        <v>74</v>
      </c>
      <c r="E163" s="210" t="s">
        <v>457</v>
      </c>
      <c r="F163" s="210" t="s">
        <v>458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SUM(P164:P173)</f>
        <v>0</v>
      </c>
      <c r="Q163" s="204"/>
      <c r="R163" s="205">
        <f>SUM(R164:R173)</f>
        <v>0.038199999999999998</v>
      </c>
      <c r="S163" s="204"/>
      <c r="T163" s="206">
        <f>SUM(T164:T173)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7" t="s">
        <v>84</v>
      </c>
      <c r="AT163" s="208" t="s">
        <v>74</v>
      </c>
      <c r="AU163" s="208" t="s">
        <v>82</v>
      </c>
      <c r="AY163" s="207" t="s">
        <v>129</v>
      </c>
      <c r="BK163" s="209">
        <f>SUM(BK164:BK173)</f>
        <v>0</v>
      </c>
    </row>
    <row r="164" s="2" customFormat="1" ht="37.8" customHeight="1">
      <c r="A164" s="38"/>
      <c r="B164" s="39"/>
      <c r="C164" s="212" t="s">
        <v>459</v>
      </c>
      <c r="D164" s="212" t="s">
        <v>133</v>
      </c>
      <c r="E164" s="213" t="s">
        <v>460</v>
      </c>
      <c r="F164" s="214" t="s">
        <v>461</v>
      </c>
      <c r="G164" s="215" t="s">
        <v>202</v>
      </c>
      <c r="H164" s="216">
        <v>1</v>
      </c>
      <c r="I164" s="217"/>
      <c r="J164" s="218">
        <f>ROUND(I164*H164,2)</f>
        <v>0</v>
      </c>
      <c r="K164" s="214" t="s">
        <v>137</v>
      </c>
      <c r="L164" s="44"/>
      <c r="M164" s="219" t="s">
        <v>19</v>
      </c>
      <c r="N164" s="220" t="s">
        <v>46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153</v>
      </c>
      <c r="AT164" s="223" t="s">
        <v>133</v>
      </c>
      <c r="AU164" s="223" t="s">
        <v>84</v>
      </c>
      <c r="AY164" s="17" t="s">
        <v>129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82</v>
      </c>
      <c r="BK164" s="224">
        <f>ROUND(I164*H164,2)</f>
        <v>0</v>
      </c>
      <c r="BL164" s="17" t="s">
        <v>153</v>
      </c>
      <c r="BM164" s="223" t="s">
        <v>462</v>
      </c>
    </row>
    <row r="165" s="2" customFormat="1">
      <c r="A165" s="38"/>
      <c r="B165" s="39"/>
      <c r="C165" s="40"/>
      <c r="D165" s="225" t="s">
        <v>140</v>
      </c>
      <c r="E165" s="40"/>
      <c r="F165" s="226" t="s">
        <v>463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140</v>
      </c>
      <c r="AU165" s="17" t="s">
        <v>84</v>
      </c>
    </row>
    <row r="166" s="2" customFormat="1" ht="24.15" customHeight="1">
      <c r="A166" s="38"/>
      <c r="B166" s="39"/>
      <c r="C166" s="242" t="s">
        <v>464</v>
      </c>
      <c r="D166" s="242" t="s">
        <v>163</v>
      </c>
      <c r="E166" s="243" t="s">
        <v>465</v>
      </c>
      <c r="F166" s="244" t="s">
        <v>466</v>
      </c>
      <c r="G166" s="245" t="s">
        <v>202</v>
      </c>
      <c r="H166" s="246">
        <v>1</v>
      </c>
      <c r="I166" s="247"/>
      <c r="J166" s="248">
        <f>ROUND(I166*H166,2)</f>
        <v>0</v>
      </c>
      <c r="K166" s="244" t="s">
        <v>137</v>
      </c>
      <c r="L166" s="249"/>
      <c r="M166" s="250" t="s">
        <v>19</v>
      </c>
      <c r="N166" s="251" t="s">
        <v>46</v>
      </c>
      <c r="O166" s="84"/>
      <c r="P166" s="221">
        <f>O166*H166</f>
        <v>0</v>
      </c>
      <c r="Q166" s="221">
        <v>0.035999999999999997</v>
      </c>
      <c r="R166" s="221">
        <f>Q166*H166</f>
        <v>0.035999999999999997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166</v>
      </c>
      <c r="AT166" s="223" t="s">
        <v>163</v>
      </c>
      <c r="AU166" s="223" t="s">
        <v>84</v>
      </c>
      <c r="AY166" s="17" t="s">
        <v>129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82</v>
      </c>
      <c r="BK166" s="224">
        <f>ROUND(I166*H166,2)</f>
        <v>0</v>
      </c>
      <c r="BL166" s="17" t="s">
        <v>153</v>
      </c>
      <c r="BM166" s="223" t="s">
        <v>467</v>
      </c>
    </row>
    <row r="167" s="2" customFormat="1" ht="24.15" customHeight="1">
      <c r="A167" s="38"/>
      <c r="B167" s="39"/>
      <c r="C167" s="212" t="s">
        <v>468</v>
      </c>
      <c r="D167" s="212" t="s">
        <v>133</v>
      </c>
      <c r="E167" s="213" t="s">
        <v>469</v>
      </c>
      <c r="F167" s="214" t="s">
        <v>470</v>
      </c>
      <c r="G167" s="215" t="s">
        <v>202</v>
      </c>
      <c r="H167" s="216">
        <v>1</v>
      </c>
      <c r="I167" s="217"/>
      <c r="J167" s="218">
        <f>ROUND(I167*H167,2)</f>
        <v>0</v>
      </c>
      <c r="K167" s="214" t="s">
        <v>137</v>
      </c>
      <c r="L167" s="44"/>
      <c r="M167" s="219" t="s">
        <v>19</v>
      </c>
      <c r="N167" s="220" t="s">
        <v>46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153</v>
      </c>
      <c r="AT167" s="223" t="s">
        <v>133</v>
      </c>
      <c r="AU167" s="223" t="s">
        <v>84</v>
      </c>
      <c r="AY167" s="17" t="s">
        <v>129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82</v>
      </c>
      <c r="BK167" s="224">
        <f>ROUND(I167*H167,2)</f>
        <v>0</v>
      </c>
      <c r="BL167" s="17" t="s">
        <v>153</v>
      </c>
      <c r="BM167" s="223" t="s">
        <v>471</v>
      </c>
    </row>
    <row r="168" s="2" customFormat="1">
      <c r="A168" s="38"/>
      <c r="B168" s="39"/>
      <c r="C168" s="40"/>
      <c r="D168" s="225" t="s">
        <v>140</v>
      </c>
      <c r="E168" s="40"/>
      <c r="F168" s="226" t="s">
        <v>472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140</v>
      </c>
      <c r="AU168" s="17" t="s">
        <v>84</v>
      </c>
    </row>
    <row r="169" s="2" customFormat="1" ht="16.5" customHeight="1">
      <c r="A169" s="38"/>
      <c r="B169" s="39"/>
      <c r="C169" s="242" t="s">
        <v>473</v>
      </c>
      <c r="D169" s="242" t="s">
        <v>163</v>
      </c>
      <c r="E169" s="243" t="s">
        <v>474</v>
      </c>
      <c r="F169" s="244" t="s">
        <v>475</v>
      </c>
      <c r="G169" s="245" t="s">
        <v>202</v>
      </c>
      <c r="H169" s="246">
        <v>1</v>
      </c>
      <c r="I169" s="247"/>
      <c r="J169" s="248">
        <f>ROUND(I169*H169,2)</f>
        <v>0</v>
      </c>
      <c r="K169" s="244" t="s">
        <v>137</v>
      </c>
      <c r="L169" s="249"/>
      <c r="M169" s="250" t="s">
        <v>19</v>
      </c>
      <c r="N169" s="251" t="s">
        <v>46</v>
      </c>
      <c r="O169" s="84"/>
      <c r="P169" s="221">
        <f>O169*H169</f>
        <v>0</v>
      </c>
      <c r="Q169" s="221">
        <v>0.0022000000000000001</v>
      </c>
      <c r="R169" s="221">
        <f>Q169*H169</f>
        <v>0.0022000000000000001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166</v>
      </c>
      <c r="AT169" s="223" t="s">
        <v>163</v>
      </c>
      <c r="AU169" s="223" t="s">
        <v>84</v>
      </c>
      <c r="AY169" s="17" t="s">
        <v>129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82</v>
      </c>
      <c r="BK169" s="224">
        <f>ROUND(I169*H169,2)</f>
        <v>0</v>
      </c>
      <c r="BL169" s="17" t="s">
        <v>153</v>
      </c>
      <c r="BM169" s="223" t="s">
        <v>476</v>
      </c>
    </row>
    <row r="170" s="2" customFormat="1" ht="49.05" customHeight="1">
      <c r="A170" s="38"/>
      <c r="B170" s="39"/>
      <c r="C170" s="212" t="s">
        <v>477</v>
      </c>
      <c r="D170" s="212" t="s">
        <v>133</v>
      </c>
      <c r="E170" s="213" t="s">
        <v>478</v>
      </c>
      <c r="F170" s="214" t="s">
        <v>479</v>
      </c>
      <c r="G170" s="215" t="s">
        <v>214</v>
      </c>
      <c r="H170" s="216">
        <v>0.037999999999999999</v>
      </c>
      <c r="I170" s="217"/>
      <c r="J170" s="218">
        <f>ROUND(I170*H170,2)</f>
        <v>0</v>
      </c>
      <c r="K170" s="214" t="s">
        <v>137</v>
      </c>
      <c r="L170" s="44"/>
      <c r="M170" s="219" t="s">
        <v>19</v>
      </c>
      <c r="N170" s="220" t="s">
        <v>46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153</v>
      </c>
      <c r="AT170" s="223" t="s">
        <v>133</v>
      </c>
      <c r="AU170" s="223" t="s">
        <v>84</v>
      </c>
      <c r="AY170" s="17" t="s">
        <v>129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82</v>
      </c>
      <c r="BK170" s="224">
        <f>ROUND(I170*H170,2)</f>
        <v>0</v>
      </c>
      <c r="BL170" s="17" t="s">
        <v>153</v>
      </c>
      <c r="BM170" s="223" t="s">
        <v>480</v>
      </c>
    </row>
    <row r="171" s="2" customFormat="1">
      <c r="A171" s="38"/>
      <c r="B171" s="39"/>
      <c r="C171" s="40"/>
      <c r="D171" s="225" t="s">
        <v>140</v>
      </c>
      <c r="E171" s="40"/>
      <c r="F171" s="226" t="s">
        <v>481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140</v>
      </c>
      <c r="AU171" s="17" t="s">
        <v>84</v>
      </c>
    </row>
    <row r="172" s="2" customFormat="1" ht="49.05" customHeight="1">
      <c r="A172" s="38"/>
      <c r="B172" s="39"/>
      <c r="C172" s="212" t="s">
        <v>482</v>
      </c>
      <c r="D172" s="212" t="s">
        <v>133</v>
      </c>
      <c r="E172" s="213" t="s">
        <v>483</v>
      </c>
      <c r="F172" s="214" t="s">
        <v>484</v>
      </c>
      <c r="G172" s="215" t="s">
        <v>214</v>
      </c>
      <c r="H172" s="216">
        <v>0.037999999999999999</v>
      </c>
      <c r="I172" s="217"/>
      <c r="J172" s="218">
        <f>ROUND(I172*H172,2)</f>
        <v>0</v>
      </c>
      <c r="K172" s="214" t="s">
        <v>203</v>
      </c>
      <c r="L172" s="44"/>
      <c r="M172" s="219" t="s">
        <v>19</v>
      </c>
      <c r="N172" s="220" t="s">
        <v>46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153</v>
      </c>
      <c r="AT172" s="223" t="s">
        <v>133</v>
      </c>
      <c r="AU172" s="223" t="s">
        <v>84</v>
      </c>
      <c r="AY172" s="17" t="s">
        <v>129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82</v>
      </c>
      <c r="BK172" s="224">
        <f>ROUND(I172*H172,2)</f>
        <v>0</v>
      </c>
      <c r="BL172" s="17" t="s">
        <v>153</v>
      </c>
      <c r="BM172" s="223" t="s">
        <v>485</v>
      </c>
    </row>
    <row r="173" s="2" customFormat="1">
      <c r="A173" s="38"/>
      <c r="B173" s="39"/>
      <c r="C173" s="40"/>
      <c r="D173" s="225" t="s">
        <v>140</v>
      </c>
      <c r="E173" s="40"/>
      <c r="F173" s="226" t="s">
        <v>486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140</v>
      </c>
      <c r="AU173" s="17" t="s">
        <v>84</v>
      </c>
    </row>
    <row r="174" s="12" customFormat="1" ht="22.8" customHeight="1">
      <c r="A174" s="12"/>
      <c r="B174" s="196"/>
      <c r="C174" s="197"/>
      <c r="D174" s="198" t="s">
        <v>74</v>
      </c>
      <c r="E174" s="210" t="s">
        <v>487</v>
      </c>
      <c r="F174" s="210" t="s">
        <v>488</v>
      </c>
      <c r="G174" s="197"/>
      <c r="H174" s="197"/>
      <c r="I174" s="200"/>
      <c r="J174" s="211">
        <f>BK174</f>
        <v>0</v>
      </c>
      <c r="K174" s="197"/>
      <c r="L174" s="202"/>
      <c r="M174" s="203"/>
      <c r="N174" s="204"/>
      <c r="O174" s="204"/>
      <c r="P174" s="205">
        <f>SUM(P175:P199)</f>
        <v>0</v>
      </c>
      <c r="Q174" s="204"/>
      <c r="R174" s="205">
        <f>SUM(R175:R199)</f>
        <v>0.85389490000000001</v>
      </c>
      <c r="S174" s="204"/>
      <c r="T174" s="206">
        <f>SUM(T175:T199)</f>
        <v>1.8473799999999998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84</v>
      </c>
      <c r="AT174" s="208" t="s">
        <v>74</v>
      </c>
      <c r="AU174" s="208" t="s">
        <v>82</v>
      </c>
      <c r="AY174" s="207" t="s">
        <v>129</v>
      </c>
      <c r="BK174" s="209">
        <f>SUM(BK175:BK199)</f>
        <v>0</v>
      </c>
    </row>
    <row r="175" s="2" customFormat="1" ht="24.15" customHeight="1">
      <c r="A175" s="38"/>
      <c r="B175" s="39"/>
      <c r="C175" s="212" t="s">
        <v>180</v>
      </c>
      <c r="D175" s="212" t="s">
        <v>133</v>
      </c>
      <c r="E175" s="213" t="s">
        <v>489</v>
      </c>
      <c r="F175" s="214" t="s">
        <v>490</v>
      </c>
      <c r="G175" s="215" t="s">
        <v>136</v>
      </c>
      <c r="H175" s="216">
        <v>19.219999999999999</v>
      </c>
      <c r="I175" s="217"/>
      <c r="J175" s="218">
        <f>ROUND(I175*H175,2)</f>
        <v>0</v>
      </c>
      <c r="K175" s="214" t="s">
        <v>137</v>
      </c>
      <c r="L175" s="44"/>
      <c r="M175" s="219" t="s">
        <v>19</v>
      </c>
      <c r="N175" s="220" t="s">
        <v>46</v>
      </c>
      <c r="O175" s="84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153</v>
      </c>
      <c r="AT175" s="223" t="s">
        <v>133</v>
      </c>
      <c r="AU175" s="223" t="s">
        <v>84</v>
      </c>
      <c r="AY175" s="17" t="s">
        <v>129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82</v>
      </c>
      <c r="BK175" s="224">
        <f>ROUND(I175*H175,2)</f>
        <v>0</v>
      </c>
      <c r="BL175" s="17" t="s">
        <v>153</v>
      </c>
      <c r="BM175" s="223" t="s">
        <v>491</v>
      </c>
    </row>
    <row r="176" s="2" customFormat="1">
      <c r="A176" s="38"/>
      <c r="B176" s="39"/>
      <c r="C176" s="40"/>
      <c r="D176" s="225" t="s">
        <v>140</v>
      </c>
      <c r="E176" s="40"/>
      <c r="F176" s="226" t="s">
        <v>492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140</v>
      </c>
      <c r="AU176" s="17" t="s">
        <v>84</v>
      </c>
    </row>
    <row r="177" s="2" customFormat="1" ht="24.15" customHeight="1">
      <c r="A177" s="38"/>
      <c r="B177" s="39"/>
      <c r="C177" s="212" t="s">
        <v>130</v>
      </c>
      <c r="D177" s="212" t="s">
        <v>133</v>
      </c>
      <c r="E177" s="213" t="s">
        <v>493</v>
      </c>
      <c r="F177" s="214" t="s">
        <v>494</v>
      </c>
      <c r="G177" s="215" t="s">
        <v>136</v>
      </c>
      <c r="H177" s="216">
        <v>19.219999999999999</v>
      </c>
      <c r="I177" s="217"/>
      <c r="J177" s="218">
        <f>ROUND(I177*H177,2)</f>
        <v>0</v>
      </c>
      <c r="K177" s="214" t="s">
        <v>137</v>
      </c>
      <c r="L177" s="44"/>
      <c r="M177" s="219" t="s">
        <v>19</v>
      </c>
      <c r="N177" s="220" t="s">
        <v>46</v>
      </c>
      <c r="O177" s="84"/>
      <c r="P177" s="221">
        <f>O177*H177</f>
        <v>0</v>
      </c>
      <c r="Q177" s="221">
        <v>0.00029999999999999997</v>
      </c>
      <c r="R177" s="221">
        <f>Q177*H177</f>
        <v>0.0057659999999999994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153</v>
      </c>
      <c r="AT177" s="223" t="s">
        <v>133</v>
      </c>
      <c r="AU177" s="223" t="s">
        <v>84</v>
      </c>
      <c r="AY177" s="17" t="s">
        <v>129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82</v>
      </c>
      <c r="BK177" s="224">
        <f>ROUND(I177*H177,2)</f>
        <v>0</v>
      </c>
      <c r="BL177" s="17" t="s">
        <v>153</v>
      </c>
      <c r="BM177" s="223" t="s">
        <v>495</v>
      </c>
    </row>
    <row r="178" s="2" customFormat="1">
      <c r="A178" s="38"/>
      <c r="B178" s="39"/>
      <c r="C178" s="40"/>
      <c r="D178" s="225" t="s">
        <v>140</v>
      </c>
      <c r="E178" s="40"/>
      <c r="F178" s="226" t="s">
        <v>496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140</v>
      </c>
      <c r="AU178" s="17" t="s">
        <v>84</v>
      </c>
    </row>
    <row r="179" s="2" customFormat="1" ht="37.8" customHeight="1">
      <c r="A179" s="38"/>
      <c r="B179" s="39"/>
      <c r="C179" s="212" t="s">
        <v>132</v>
      </c>
      <c r="D179" s="212" t="s">
        <v>133</v>
      </c>
      <c r="E179" s="213" t="s">
        <v>497</v>
      </c>
      <c r="F179" s="214" t="s">
        <v>498</v>
      </c>
      <c r="G179" s="215" t="s">
        <v>136</v>
      </c>
      <c r="H179" s="216">
        <v>19.219999999999999</v>
      </c>
      <c r="I179" s="217"/>
      <c r="J179" s="218">
        <f>ROUND(I179*H179,2)</f>
        <v>0</v>
      </c>
      <c r="K179" s="214" t="s">
        <v>137</v>
      </c>
      <c r="L179" s="44"/>
      <c r="M179" s="219" t="s">
        <v>19</v>
      </c>
      <c r="N179" s="220" t="s">
        <v>46</v>
      </c>
      <c r="O179" s="84"/>
      <c r="P179" s="221">
        <f>O179*H179</f>
        <v>0</v>
      </c>
      <c r="Q179" s="221">
        <v>0.012</v>
      </c>
      <c r="R179" s="221">
        <f>Q179*H179</f>
        <v>0.23063999999999998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153</v>
      </c>
      <c r="AT179" s="223" t="s">
        <v>133</v>
      </c>
      <c r="AU179" s="223" t="s">
        <v>84</v>
      </c>
      <c r="AY179" s="17" t="s">
        <v>129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82</v>
      </c>
      <c r="BK179" s="224">
        <f>ROUND(I179*H179,2)</f>
        <v>0</v>
      </c>
      <c r="BL179" s="17" t="s">
        <v>153</v>
      </c>
      <c r="BM179" s="223" t="s">
        <v>499</v>
      </c>
    </row>
    <row r="180" s="2" customFormat="1">
      <c r="A180" s="38"/>
      <c r="B180" s="39"/>
      <c r="C180" s="40"/>
      <c r="D180" s="225" t="s">
        <v>140</v>
      </c>
      <c r="E180" s="40"/>
      <c r="F180" s="226" t="s">
        <v>500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140</v>
      </c>
      <c r="AU180" s="17" t="s">
        <v>84</v>
      </c>
    </row>
    <row r="181" s="2" customFormat="1" ht="24.15" customHeight="1">
      <c r="A181" s="38"/>
      <c r="B181" s="39"/>
      <c r="C181" s="212" t="s">
        <v>175</v>
      </c>
      <c r="D181" s="212" t="s">
        <v>133</v>
      </c>
      <c r="E181" s="213" t="s">
        <v>501</v>
      </c>
      <c r="F181" s="214" t="s">
        <v>502</v>
      </c>
      <c r="G181" s="215" t="s">
        <v>252</v>
      </c>
      <c r="H181" s="216">
        <v>18.93</v>
      </c>
      <c r="I181" s="217"/>
      <c r="J181" s="218">
        <f>ROUND(I181*H181,2)</f>
        <v>0</v>
      </c>
      <c r="K181" s="214" t="s">
        <v>137</v>
      </c>
      <c r="L181" s="44"/>
      <c r="M181" s="219" t="s">
        <v>19</v>
      </c>
      <c r="N181" s="220" t="s">
        <v>46</v>
      </c>
      <c r="O181" s="84"/>
      <c r="P181" s="221">
        <f>O181*H181</f>
        <v>0</v>
      </c>
      <c r="Q181" s="221">
        <v>0</v>
      </c>
      <c r="R181" s="221">
        <f>Q181*H181</f>
        <v>0</v>
      </c>
      <c r="S181" s="221">
        <v>0.01174</v>
      </c>
      <c r="T181" s="222">
        <f>S181*H181</f>
        <v>0.2222382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153</v>
      </c>
      <c r="AT181" s="223" t="s">
        <v>133</v>
      </c>
      <c r="AU181" s="223" t="s">
        <v>84</v>
      </c>
      <c r="AY181" s="17" t="s">
        <v>129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82</v>
      </c>
      <c r="BK181" s="224">
        <f>ROUND(I181*H181,2)</f>
        <v>0</v>
      </c>
      <c r="BL181" s="17" t="s">
        <v>153</v>
      </c>
      <c r="BM181" s="223" t="s">
        <v>503</v>
      </c>
    </row>
    <row r="182" s="2" customFormat="1">
      <c r="A182" s="38"/>
      <c r="B182" s="39"/>
      <c r="C182" s="40"/>
      <c r="D182" s="225" t="s">
        <v>140</v>
      </c>
      <c r="E182" s="40"/>
      <c r="F182" s="226" t="s">
        <v>504</v>
      </c>
      <c r="G182" s="40"/>
      <c r="H182" s="40"/>
      <c r="I182" s="227"/>
      <c r="J182" s="40"/>
      <c r="K182" s="40"/>
      <c r="L182" s="44"/>
      <c r="M182" s="228"/>
      <c r="N182" s="229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140</v>
      </c>
      <c r="AU182" s="17" t="s">
        <v>84</v>
      </c>
    </row>
    <row r="183" s="13" customFormat="1">
      <c r="A183" s="13"/>
      <c r="B183" s="230"/>
      <c r="C183" s="231"/>
      <c r="D183" s="232" t="s">
        <v>156</v>
      </c>
      <c r="E183" s="233" t="s">
        <v>19</v>
      </c>
      <c r="F183" s="234" t="s">
        <v>505</v>
      </c>
      <c r="G183" s="231"/>
      <c r="H183" s="235">
        <v>18.93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156</v>
      </c>
      <c r="AU183" s="241" t="s">
        <v>84</v>
      </c>
      <c r="AV183" s="13" t="s">
        <v>84</v>
      </c>
      <c r="AW183" s="13" t="s">
        <v>36</v>
      </c>
      <c r="AX183" s="13" t="s">
        <v>82</v>
      </c>
      <c r="AY183" s="241" t="s">
        <v>129</v>
      </c>
    </row>
    <row r="184" s="2" customFormat="1" ht="37.8" customHeight="1">
      <c r="A184" s="38"/>
      <c r="B184" s="39"/>
      <c r="C184" s="212" t="s">
        <v>268</v>
      </c>
      <c r="D184" s="212" t="s">
        <v>133</v>
      </c>
      <c r="E184" s="213" t="s">
        <v>506</v>
      </c>
      <c r="F184" s="214" t="s">
        <v>507</v>
      </c>
      <c r="G184" s="215" t="s">
        <v>252</v>
      </c>
      <c r="H184" s="216">
        <v>18.93</v>
      </c>
      <c r="I184" s="217"/>
      <c r="J184" s="218">
        <f>ROUND(I184*H184,2)</f>
        <v>0</v>
      </c>
      <c r="K184" s="214" t="s">
        <v>137</v>
      </c>
      <c r="L184" s="44"/>
      <c r="M184" s="219" t="s">
        <v>19</v>
      </c>
      <c r="N184" s="220" t="s">
        <v>46</v>
      </c>
      <c r="O184" s="84"/>
      <c r="P184" s="221">
        <f>O184*H184</f>
        <v>0</v>
      </c>
      <c r="Q184" s="221">
        <v>0.00042999999999999999</v>
      </c>
      <c r="R184" s="221">
        <f>Q184*H184</f>
        <v>0.0081399000000000003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153</v>
      </c>
      <c r="AT184" s="223" t="s">
        <v>133</v>
      </c>
      <c r="AU184" s="223" t="s">
        <v>84</v>
      </c>
      <c r="AY184" s="17" t="s">
        <v>129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82</v>
      </c>
      <c r="BK184" s="224">
        <f>ROUND(I184*H184,2)</f>
        <v>0</v>
      </c>
      <c r="BL184" s="17" t="s">
        <v>153</v>
      </c>
      <c r="BM184" s="223" t="s">
        <v>508</v>
      </c>
    </row>
    <row r="185" s="2" customFormat="1">
      <c r="A185" s="38"/>
      <c r="B185" s="39"/>
      <c r="C185" s="40"/>
      <c r="D185" s="225" t="s">
        <v>140</v>
      </c>
      <c r="E185" s="40"/>
      <c r="F185" s="226" t="s">
        <v>509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140</v>
      </c>
      <c r="AU185" s="17" t="s">
        <v>84</v>
      </c>
    </row>
    <row r="186" s="2" customFormat="1" ht="24.15" customHeight="1">
      <c r="A186" s="38"/>
      <c r="B186" s="39"/>
      <c r="C186" s="242" t="s">
        <v>273</v>
      </c>
      <c r="D186" s="242" t="s">
        <v>163</v>
      </c>
      <c r="E186" s="243" t="s">
        <v>510</v>
      </c>
      <c r="F186" s="244" t="s">
        <v>511</v>
      </c>
      <c r="G186" s="245" t="s">
        <v>202</v>
      </c>
      <c r="H186" s="246">
        <v>46.851999999999997</v>
      </c>
      <c r="I186" s="247"/>
      <c r="J186" s="248">
        <f>ROUND(I186*H186,2)</f>
        <v>0</v>
      </c>
      <c r="K186" s="244" t="s">
        <v>203</v>
      </c>
      <c r="L186" s="249"/>
      <c r="M186" s="250" t="s">
        <v>19</v>
      </c>
      <c r="N186" s="251" t="s">
        <v>46</v>
      </c>
      <c r="O186" s="84"/>
      <c r="P186" s="221">
        <f>O186*H186</f>
        <v>0</v>
      </c>
      <c r="Q186" s="221">
        <v>0.00089999999999999998</v>
      </c>
      <c r="R186" s="221">
        <f>Q186*H186</f>
        <v>0.042166799999999997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166</v>
      </c>
      <c r="AT186" s="223" t="s">
        <v>163</v>
      </c>
      <c r="AU186" s="223" t="s">
        <v>84</v>
      </c>
      <c r="AY186" s="17" t="s">
        <v>129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82</v>
      </c>
      <c r="BK186" s="224">
        <f>ROUND(I186*H186,2)</f>
        <v>0</v>
      </c>
      <c r="BL186" s="17" t="s">
        <v>153</v>
      </c>
      <c r="BM186" s="223" t="s">
        <v>512</v>
      </c>
    </row>
    <row r="187" s="13" customFormat="1">
      <c r="A187" s="13"/>
      <c r="B187" s="230"/>
      <c r="C187" s="231"/>
      <c r="D187" s="232" t="s">
        <v>156</v>
      </c>
      <c r="E187" s="231"/>
      <c r="F187" s="234" t="s">
        <v>513</v>
      </c>
      <c r="G187" s="231"/>
      <c r="H187" s="235">
        <v>46.851999999999997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156</v>
      </c>
      <c r="AU187" s="241" t="s">
        <v>84</v>
      </c>
      <c r="AV187" s="13" t="s">
        <v>84</v>
      </c>
      <c r="AW187" s="13" t="s">
        <v>4</v>
      </c>
      <c r="AX187" s="13" t="s">
        <v>82</v>
      </c>
      <c r="AY187" s="241" t="s">
        <v>129</v>
      </c>
    </row>
    <row r="188" s="2" customFormat="1" ht="24.15" customHeight="1">
      <c r="A188" s="38"/>
      <c r="B188" s="39"/>
      <c r="C188" s="212" t="s">
        <v>169</v>
      </c>
      <c r="D188" s="212" t="s">
        <v>133</v>
      </c>
      <c r="E188" s="213" t="s">
        <v>514</v>
      </c>
      <c r="F188" s="214" t="s">
        <v>515</v>
      </c>
      <c r="G188" s="215" t="s">
        <v>136</v>
      </c>
      <c r="H188" s="216">
        <v>19.539999999999999</v>
      </c>
      <c r="I188" s="217"/>
      <c r="J188" s="218">
        <f>ROUND(I188*H188,2)</f>
        <v>0</v>
      </c>
      <c r="K188" s="214" t="s">
        <v>137</v>
      </c>
      <c r="L188" s="44"/>
      <c r="M188" s="219" t="s">
        <v>19</v>
      </c>
      <c r="N188" s="220" t="s">
        <v>46</v>
      </c>
      <c r="O188" s="84"/>
      <c r="P188" s="221">
        <f>O188*H188</f>
        <v>0</v>
      </c>
      <c r="Q188" s="221">
        <v>0</v>
      </c>
      <c r="R188" s="221">
        <f>Q188*H188</f>
        <v>0</v>
      </c>
      <c r="S188" s="221">
        <v>0.083169999999999994</v>
      </c>
      <c r="T188" s="222">
        <f>S188*H188</f>
        <v>1.6251417999999998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153</v>
      </c>
      <c r="AT188" s="223" t="s">
        <v>133</v>
      </c>
      <c r="AU188" s="223" t="s">
        <v>84</v>
      </c>
      <c r="AY188" s="17" t="s">
        <v>129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82</v>
      </c>
      <c r="BK188" s="224">
        <f>ROUND(I188*H188,2)</f>
        <v>0</v>
      </c>
      <c r="BL188" s="17" t="s">
        <v>153</v>
      </c>
      <c r="BM188" s="223" t="s">
        <v>516</v>
      </c>
    </row>
    <row r="189" s="2" customFormat="1">
      <c r="A189" s="38"/>
      <c r="B189" s="39"/>
      <c r="C189" s="40"/>
      <c r="D189" s="225" t="s">
        <v>140</v>
      </c>
      <c r="E189" s="40"/>
      <c r="F189" s="226" t="s">
        <v>517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140</v>
      </c>
      <c r="AU189" s="17" t="s">
        <v>84</v>
      </c>
    </row>
    <row r="190" s="2" customFormat="1" ht="44.25" customHeight="1">
      <c r="A190" s="38"/>
      <c r="B190" s="39"/>
      <c r="C190" s="212" t="s">
        <v>8</v>
      </c>
      <c r="D190" s="212" t="s">
        <v>133</v>
      </c>
      <c r="E190" s="213" t="s">
        <v>518</v>
      </c>
      <c r="F190" s="214" t="s">
        <v>519</v>
      </c>
      <c r="G190" s="215" t="s">
        <v>136</v>
      </c>
      <c r="H190" s="216">
        <v>19.219999999999999</v>
      </c>
      <c r="I190" s="217"/>
      <c r="J190" s="218">
        <f>ROUND(I190*H190,2)</f>
        <v>0</v>
      </c>
      <c r="K190" s="214" t="s">
        <v>203</v>
      </c>
      <c r="L190" s="44"/>
      <c r="M190" s="219" t="s">
        <v>19</v>
      </c>
      <c r="N190" s="220" t="s">
        <v>46</v>
      </c>
      <c r="O190" s="84"/>
      <c r="P190" s="221">
        <f>O190*H190</f>
        <v>0</v>
      </c>
      <c r="Q190" s="221">
        <v>0.0068900000000000003</v>
      </c>
      <c r="R190" s="221">
        <f>Q190*H190</f>
        <v>0.13242580000000001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153</v>
      </c>
      <c r="AT190" s="223" t="s">
        <v>133</v>
      </c>
      <c r="AU190" s="223" t="s">
        <v>84</v>
      </c>
      <c r="AY190" s="17" t="s">
        <v>129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82</v>
      </c>
      <c r="BK190" s="224">
        <f>ROUND(I190*H190,2)</f>
        <v>0</v>
      </c>
      <c r="BL190" s="17" t="s">
        <v>153</v>
      </c>
      <c r="BM190" s="223" t="s">
        <v>520</v>
      </c>
    </row>
    <row r="191" s="2" customFormat="1">
      <c r="A191" s="38"/>
      <c r="B191" s="39"/>
      <c r="C191" s="40"/>
      <c r="D191" s="225" t="s">
        <v>140</v>
      </c>
      <c r="E191" s="40"/>
      <c r="F191" s="226" t="s">
        <v>521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140</v>
      </c>
      <c r="AU191" s="17" t="s">
        <v>84</v>
      </c>
    </row>
    <row r="192" s="2" customFormat="1" ht="33" customHeight="1">
      <c r="A192" s="38"/>
      <c r="B192" s="39"/>
      <c r="C192" s="242" t="s">
        <v>263</v>
      </c>
      <c r="D192" s="242" t="s">
        <v>163</v>
      </c>
      <c r="E192" s="243" t="s">
        <v>522</v>
      </c>
      <c r="F192" s="244" t="s">
        <v>523</v>
      </c>
      <c r="G192" s="245" t="s">
        <v>136</v>
      </c>
      <c r="H192" s="246">
        <v>21.141999999999999</v>
      </c>
      <c r="I192" s="247"/>
      <c r="J192" s="248">
        <f>ROUND(I192*H192,2)</f>
        <v>0</v>
      </c>
      <c r="K192" s="244" t="s">
        <v>203</v>
      </c>
      <c r="L192" s="249"/>
      <c r="M192" s="250" t="s">
        <v>19</v>
      </c>
      <c r="N192" s="251" t="s">
        <v>46</v>
      </c>
      <c r="O192" s="84"/>
      <c r="P192" s="221">
        <f>O192*H192</f>
        <v>0</v>
      </c>
      <c r="Q192" s="221">
        <v>0.019199999999999998</v>
      </c>
      <c r="R192" s="221">
        <f>Q192*H192</f>
        <v>0.40592639999999997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166</v>
      </c>
      <c r="AT192" s="223" t="s">
        <v>163</v>
      </c>
      <c r="AU192" s="223" t="s">
        <v>84</v>
      </c>
      <c r="AY192" s="17" t="s">
        <v>129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82</v>
      </c>
      <c r="BK192" s="224">
        <f>ROUND(I192*H192,2)</f>
        <v>0</v>
      </c>
      <c r="BL192" s="17" t="s">
        <v>153</v>
      </c>
      <c r="BM192" s="223" t="s">
        <v>524</v>
      </c>
    </row>
    <row r="193" s="13" customFormat="1">
      <c r="A193" s="13"/>
      <c r="B193" s="230"/>
      <c r="C193" s="231"/>
      <c r="D193" s="232" t="s">
        <v>156</v>
      </c>
      <c r="E193" s="231"/>
      <c r="F193" s="234" t="s">
        <v>525</v>
      </c>
      <c r="G193" s="231"/>
      <c r="H193" s="235">
        <v>21.141999999999999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156</v>
      </c>
      <c r="AU193" s="241" t="s">
        <v>84</v>
      </c>
      <c r="AV193" s="13" t="s">
        <v>84</v>
      </c>
      <c r="AW193" s="13" t="s">
        <v>4</v>
      </c>
      <c r="AX193" s="13" t="s">
        <v>82</v>
      </c>
      <c r="AY193" s="241" t="s">
        <v>129</v>
      </c>
    </row>
    <row r="194" s="2" customFormat="1" ht="24.15" customHeight="1">
      <c r="A194" s="38"/>
      <c r="B194" s="39"/>
      <c r="C194" s="212" t="s">
        <v>199</v>
      </c>
      <c r="D194" s="212" t="s">
        <v>133</v>
      </c>
      <c r="E194" s="213" t="s">
        <v>526</v>
      </c>
      <c r="F194" s="214" t="s">
        <v>527</v>
      </c>
      <c r="G194" s="215" t="s">
        <v>136</v>
      </c>
      <c r="H194" s="216">
        <v>19.219999999999999</v>
      </c>
      <c r="I194" s="217"/>
      <c r="J194" s="218">
        <f>ROUND(I194*H194,2)</f>
        <v>0</v>
      </c>
      <c r="K194" s="214" t="s">
        <v>137</v>
      </c>
      <c r="L194" s="44"/>
      <c r="M194" s="219" t="s">
        <v>19</v>
      </c>
      <c r="N194" s="220" t="s">
        <v>46</v>
      </c>
      <c r="O194" s="84"/>
      <c r="P194" s="221">
        <f>O194*H194</f>
        <v>0</v>
      </c>
      <c r="Q194" s="221">
        <v>0.0015</v>
      </c>
      <c r="R194" s="221">
        <f>Q194*H194</f>
        <v>0.028829999999999998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153</v>
      </c>
      <c r="AT194" s="223" t="s">
        <v>133</v>
      </c>
      <c r="AU194" s="223" t="s">
        <v>84</v>
      </c>
      <c r="AY194" s="17" t="s">
        <v>129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82</v>
      </c>
      <c r="BK194" s="224">
        <f>ROUND(I194*H194,2)</f>
        <v>0</v>
      </c>
      <c r="BL194" s="17" t="s">
        <v>153</v>
      </c>
      <c r="BM194" s="223" t="s">
        <v>528</v>
      </c>
    </row>
    <row r="195" s="2" customFormat="1">
      <c r="A195" s="38"/>
      <c r="B195" s="39"/>
      <c r="C195" s="40"/>
      <c r="D195" s="225" t="s">
        <v>140</v>
      </c>
      <c r="E195" s="40"/>
      <c r="F195" s="226" t="s">
        <v>529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140</v>
      </c>
      <c r="AU195" s="17" t="s">
        <v>84</v>
      </c>
    </row>
    <row r="196" s="2" customFormat="1" ht="49.05" customHeight="1">
      <c r="A196" s="38"/>
      <c r="B196" s="39"/>
      <c r="C196" s="212" t="s">
        <v>530</v>
      </c>
      <c r="D196" s="212" t="s">
        <v>133</v>
      </c>
      <c r="E196" s="213" t="s">
        <v>531</v>
      </c>
      <c r="F196" s="214" t="s">
        <v>532</v>
      </c>
      <c r="G196" s="215" t="s">
        <v>214</v>
      </c>
      <c r="H196" s="216">
        <v>0.85399999999999998</v>
      </c>
      <c r="I196" s="217"/>
      <c r="J196" s="218">
        <f>ROUND(I196*H196,2)</f>
        <v>0</v>
      </c>
      <c r="K196" s="214" t="s">
        <v>137</v>
      </c>
      <c r="L196" s="44"/>
      <c r="M196" s="219" t="s">
        <v>19</v>
      </c>
      <c r="N196" s="220" t="s">
        <v>46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153</v>
      </c>
      <c r="AT196" s="223" t="s">
        <v>133</v>
      </c>
      <c r="AU196" s="223" t="s">
        <v>84</v>
      </c>
      <c r="AY196" s="17" t="s">
        <v>129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82</v>
      </c>
      <c r="BK196" s="224">
        <f>ROUND(I196*H196,2)</f>
        <v>0</v>
      </c>
      <c r="BL196" s="17" t="s">
        <v>153</v>
      </c>
      <c r="BM196" s="223" t="s">
        <v>533</v>
      </c>
    </row>
    <row r="197" s="2" customFormat="1">
      <c r="A197" s="38"/>
      <c r="B197" s="39"/>
      <c r="C197" s="40"/>
      <c r="D197" s="225" t="s">
        <v>140</v>
      </c>
      <c r="E197" s="40"/>
      <c r="F197" s="226" t="s">
        <v>534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140</v>
      </c>
      <c r="AU197" s="17" t="s">
        <v>84</v>
      </c>
    </row>
    <row r="198" s="2" customFormat="1" ht="49.05" customHeight="1">
      <c r="A198" s="38"/>
      <c r="B198" s="39"/>
      <c r="C198" s="212" t="s">
        <v>535</v>
      </c>
      <c r="D198" s="212" t="s">
        <v>133</v>
      </c>
      <c r="E198" s="213" t="s">
        <v>536</v>
      </c>
      <c r="F198" s="214" t="s">
        <v>537</v>
      </c>
      <c r="G198" s="215" t="s">
        <v>214</v>
      </c>
      <c r="H198" s="216">
        <v>0.85399999999999998</v>
      </c>
      <c r="I198" s="217"/>
      <c r="J198" s="218">
        <f>ROUND(I198*H198,2)</f>
        <v>0</v>
      </c>
      <c r="K198" s="214" t="s">
        <v>203</v>
      </c>
      <c r="L198" s="44"/>
      <c r="M198" s="219" t="s">
        <v>19</v>
      </c>
      <c r="N198" s="220" t="s">
        <v>46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153</v>
      </c>
      <c r="AT198" s="223" t="s">
        <v>133</v>
      </c>
      <c r="AU198" s="223" t="s">
        <v>84</v>
      </c>
      <c r="AY198" s="17" t="s">
        <v>129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82</v>
      </c>
      <c r="BK198" s="224">
        <f>ROUND(I198*H198,2)</f>
        <v>0</v>
      </c>
      <c r="BL198" s="17" t="s">
        <v>153</v>
      </c>
      <c r="BM198" s="223" t="s">
        <v>538</v>
      </c>
    </row>
    <row r="199" s="2" customFormat="1">
      <c r="A199" s="38"/>
      <c r="B199" s="39"/>
      <c r="C199" s="40"/>
      <c r="D199" s="225" t="s">
        <v>140</v>
      </c>
      <c r="E199" s="40"/>
      <c r="F199" s="226" t="s">
        <v>539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140</v>
      </c>
      <c r="AU199" s="17" t="s">
        <v>84</v>
      </c>
    </row>
    <row r="200" s="12" customFormat="1" ht="22.8" customHeight="1">
      <c r="A200" s="12"/>
      <c r="B200" s="196"/>
      <c r="C200" s="197"/>
      <c r="D200" s="198" t="s">
        <v>74</v>
      </c>
      <c r="E200" s="210" t="s">
        <v>540</v>
      </c>
      <c r="F200" s="210" t="s">
        <v>541</v>
      </c>
      <c r="G200" s="197"/>
      <c r="H200" s="197"/>
      <c r="I200" s="200"/>
      <c r="J200" s="211">
        <f>BK200</f>
        <v>0</v>
      </c>
      <c r="K200" s="197"/>
      <c r="L200" s="202"/>
      <c r="M200" s="203"/>
      <c r="N200" s="204"/>
      <c r="O200" s="204"/>
      <c r="P200" s="205">
        <f>SUM(P201:P224)</f>
        <v>0</v>
      </c>
      <c r="Q200" s="204"/>
      <c r="R200" s="205">
        <f>SUM(R201:R224)</f>
        <v>0.16558519000000002</v>
      </c>
      <c r="S200" s="204"/>
      <c r="T200" s="206">
        <f>SUM(T201:T224)</f>
        <v>0.11407500000000001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7" t="s">
        <v>84</v>
      </c>
      <c r="AT200" s="208" t="s">
        <v>74</v>
      </c>
      <c r="AU200" s="208" t="s">
        <v>82</v>
      </c>
      <c r="AY200" s="207" t="s">
        <v>129</v>
      </c>
      <c r="BK200" s="209">
        <f>SUM(BK201:BK224)</f>
        <v>0</v>
      </c>
    </row>
    <row r="201" s="2" customFormat="1" ht="24.15" customHeight="1">
      <c r="A201" s="38"/>
      <c r="B201" s="39"/>
      <c r="C201" s="212" t="s">
        <v>166</v>
      </c>
      <c r="D201" s="212" t="s">
        <v>133</v>
      </c>
      <c r="E201" s="213" t="s">
        <v>542</v>
      </c>
      <c r="F201" s="214" t="s">
        <v>543</v>
      </c>
      <c r="G201" s="215" t="s">
        <v>136</v>
      </c>
      <c r="H201" s="216">
        <v>45.630000000000003</v>
      </c>
      <c r="I201" s="217"/>
      <c r="J201" s="218">
        <f>ROUND(I201*H201,2)</f>
        <v>0</v>
      </c>
      <c r="K201" s="214" t="s">
        <v>137</v>
      </c>
      <c r="L201" s="44"/>
      <c r="M201" s="219" t="s">
        <v>19</v>
      </c>
      <c r="N201" s="220" t="s">
        <v>46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153</v>
      </c>
      <c r="AT201" s="223" t="s">
        <v>133</v>
      </c>
      <c r="AU201" s="223" t="s">
        <v>84</v>
      </c>
      <c r="AY201" s="17" t="s">
        <v>129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82</v>
      </c>
      <c r="BK201" s="224">
        <f>ROUND(I201*H201,2)</f>
        <v>0</v>
      </c>
      <c r="BL201" s="17" t="s">
        <v>153</v>
      </c>
      <c r="BM201" s="223" t="s">
        <v>544</v>
      </c>
    </row>
    <row r="202" s="2" customFormat="1">
      <c r="A202" s="38"/>
      <c r="B202" s="39"/>
      <c r="C202" s="40"/>
      <c r="D202" s="225" t="s">
        <v>140</v>
      </c>
      <c r="E202" s="40"/>
      <c r="F202" s="226" t="s">
        <v>545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140</v>
      </c>
      <c r="AU202" s="17" t="s">
        <v>84</v>
      </c>
    </row>
    <row r="203" s="2" customFormat="1" ht="24.15" customHeight="1">
      <c r="A203" s="38"/>
      <c r="B203" s="39"/>
      <c r="C203" s="212" t="s">
        <v>546</v>
      </c>
      <c r="D203" s="212" t="s">
        <v>133</v>
      </c>
      <c r="E203" s="213" t="s">
        <v>547</v>
      </c>
      <c r="F203" s="214" t="s">
        <v>548</v>
      </c>
      <c r="G203" s="215" t="s">
        <v>136</v>
      </c>
      <c r="H203" s="216">
        <v>45.630000000000003</v>
      </c>
      <c r="I203" s="217"/>
      <c r="J203" s="218">
        <f>ROUND(I203*H203,2)</f>
        <v>0</v>
      </c>
      <c r="K203" s="214" t="s">
        <v>137</v>
      </c>
      <c r="L203" s="44"/>
      <c r="M203" s="219" t="s">
        <v>19</v>
      </c>
      <c r="N203" s="220" t="s">
        <v>46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153</v>
      </c>
      <c r="AT203" s="223" t="s">
        <v>133</v>
      </c>
      <c r="AU203" s="223" t="s">
        <v>84</v>
      </c>
      <c r="AY203" s="17" t="s">
        <v>129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82</v>
      </c>
      <c r="BK203" s="224">
        <f>ROUND(I203*H203,2)</f>
        <v>0</v>
      </c>
      <c r="BL203" s="17" t="s">
        <v>153</v>
      </c>
      <c r="BM203" s="223" t="s">
        <v>549</v>
      </c>
    </row>
    <row r="204" s="2" customFormat="1">
      <c r="A204" s="38"/>
      <c r="B204" s="39"/>
      <c r="C204" s="40"/>
      <c r="D204" s="225" t="s">
        <v>140</v>
      </c>
      <c r="E204" s="40"/>
      <c r="F204" s="226" t="s">
        <v>550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140</v>
      </c>
      <c r="AU204" s="17" t="s">
        <v>84</v>
      </c>
    </row>
    <row r="205" s="2" customFormat="1" ht="24.15" customHeight="1">
      <c r="A205" s="38"/>
      <c r="B205" s="39"/>
      <c r="C205" s="212" t="s">
        <v>142</v>
      </c>
      <c r="D205" s="212" t="s">
        <v>133</v>
      </c>
      <c r="E205" s="213" t="s">
        <v>551</v>
      </c>
      <c r="F205" s="214" t="s">
        <v>552</v>
      </c>
      <c r="G205" s="215" t="s">
        <v>136</v>
      </c>
      <c r="H205" s="216">
        <v>45.630000000000003</v>
      </c>
      <c r="I205" s="217"/>
      <c r="J205" s="218">
        <f>ROUND(I205*H205,2)</f>
        <v>0</v>
      </c>
      <c r="K205" s="214" t="s">
        <v>137</v>
      </c>
      <c r="L205" s="44"/>
      <c r="M205" s="219" t="s">
        <v>19</v>
      </c>
      <c r="N205" s="220" t="s">
        <v>46</v>
      </c>
      <c r="O205" s="84"/>
      <c r="P205" s="221">
        <f>O205*H205</f>
        <v>0</v>
      </c>
      <c r="Q205" s="221">
        <v>0.00020000000000000001</v>
      </c>
      <c r="R205" s="221">
        <f>Q205*H205</f>
        <v>0.0091260000000000004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153</v>
      </c>
      <c r="AT205" s="223" t="s">
        <v>133</v>
      </c>
      <c r="AU205" s="223" t="s">
        <v>84</v>
      </c>
      <c r="AY205" s="17" t="s">
        <v>129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82</v>
      </c>
      <c r="BK205" s="224">
        <f>ROUND(I205*H205,2)</f>
        <v>0</v>
      </c>
      <c r="BL205" s="17" t="s">
        <v>153</v>
      </c>
      <c r="BM205" s="223" t="s">
        <v>553</v>
      </c>
    </row>
    <row r="206" s="2" customFormat="1">
      <c r="A206" s="38"/>
      <c r="B206" s="39"/>
      <c r="C206" s="40"/>
      <c r="D206" s="225" t="s">
        <v>140</v>
      </c>
      <c r="E206" s="40"/>
      <c r="F206" s="226" t="s">
        <v>554</v>
      </c>
      <c r="G206" s="40"/>
      <c r="H206" s="40"/>
      <c r="I206" s="227"/>
      <c r="J206" s="40"/>
      <c r="K206" s="40"/>
      <c r="L206" s="44"/>
      <c r="M206" s="228"/>
      <c r="N206" s="229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140</v>
      </c>
      <c r="AU206" s="17" t="s">
        <v>84</v>
      </c>
    </row>
    <row r="207" s="2" customFormat="1" ht="24.15" customHeight="1">
      <c r="A207" s="38"/>
      <c r="B207" s="39"/>
      <c r="C207" s="212" t="s">
        <v>192</v>
      </c>
      <c r="D207" s="212" t="s">
        <v>133</v>
      </c>
      <c r="E207" s="213" t="s">
        <v>555</v>
      </c>
      <c r="F207" s="214" t="s">
        <v>556</v>
      </c>
      <c r="G207" s="215" t="s">
        <v>136</v>
      </c>
      <c r="H207" s="216">
        <v>45.630000000000003</v>
      </c>
      <c r="I207" s="217"/>
      <c r="J207" s="218">
        <f>ROUND(I207*H207,2)</f>
        <v>0</v>
      </c>
      <c r="K207" s="214" t="s">
        <v>137</v>
      </c>
      <c r="L207" s="44"/>
      <c r="M207" s="219" t="s">
        <v>19</v>
      </c>
      <c r="N207" s="220" t="s">
        <v>46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0.0025000000000000001</v>
      </c>
      <c r="T207" s="222">
        <f>S207*H207</f>
        <v>0.11407500000000001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153</v>
      </c>
      <c r="AT207" s="223" t="s">
        <v>133</v>
      </c>
      <c r="AU207" s="223" t="s">
        <v>84</v>
      </c>
      <c r="AY207" s="17" t="s">
        <v>129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82</v>
      </c>
      <c r="BK207" s="224">
        <f>ROUND(I207*H207,2)</f>
        <v>0</v>
      </c>
      <c r="BL207" s="17" t="s">
        <v>153</v>
      </c>
      <c r="BM207" s="223" t="s">
        <v>557</v>
      </c>
    </row>
    <row r="208" s="2" customFormat="1">
      <c r="A208" s="38"/>
      <c r="B208" s="39"/>
      <c r="C208" s="40"/>
      <c r="D208" s="225" t="s">
        <v>140</v>
      </c>
      <c r="E208" s="40"/>
      <c r="F208" s="226" t="s">
        <v>558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140</v>
      </c>
      <c r="AU208" s="17" t="s">
        <v>84</v>
      </c>
    </row>
    <row r="209" s="2" customFormat="1" ht="24.15" customHeight="1">
      <c r="A209" s="38"/>
      <c r="B209" s="39"/>
      <c r="C209" s="212" t="s">
        <v>559</v>
      </c>
      <c r="D209" s="212" t="s">
        <v>133</v>
      </c>
      <c r="E209" s="213" t="s">
        <v>560</v>
      </c>
      <c r="F209" s="214" t="s">
        <v>561</v>
      </c>
      <c r="G209" s="215" t="s">
        <v>136</v>
      </c>
      <c r="H209" s="216">
        <v>45.630000000000003</v>
      </c>
      <c r="I209" s="217"/>
      <c r="J209" s="218">
        <f>ROUND(I209*H209,2)</f>
        <v>0</v>
      </c>
      <c r="K209" s="214" t="s">
        <v>137</v>
      </c>
      <c r="L209" s="44"/>
      <c r="M209" s="219" t="s">
        <v>19</v>
      </c>
      <c r="N209" s="220" t="s">
        <v>46</v>
      </c>
      <c r="O209" s="84"/>
      <c r="P209" s="221">
        <f>O209*H209</f>
        <v>0</v>
      </c>
      <c r="Q209" s="221">
        <v>0.00029999999999999997</v>
      </c>
      <c r="R209" s="221">
        <f>Q209*H209</f>
        <v>0.013689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153</v>
      </c>
      <c r="AT209" s="223" t="s">
        <v>133</v>
      </c>
      <c r="AU209" s="223" t="s">
        <v>84</v>
      </c>
      <c r="AY209" s="17" t="s">
        <v>129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82</v>
      </c>
      <c r="BK209" s="224">
        <f>ROUND(I209*H209,2)</f>
        <v>0</v>
      </c>
      <c r="BL209" s="17" t="s">
        <v>153</v>
      </c>
      <c r="BM209" s="223" t="s">
        <v>562</v>
      </c>
    </row>
    <row r="210" s="2" customFormat="1">
      <c r="A210" s="38"/>
      <c r="B210" s="39"/>
      <c r="C210" s="40"/>
      <c r="D210" s="225" t="s">
        <v>140</v>
      </c>
      <c r="E210" s="40"/>
      <c r="F210" s="226" t="s">
        <v>563</v>
      </c>
      <c r="G210" s="40"/>
      <c r="H210" s="40"/>
      <c r="I210" s="227"/>
      <c r="J210" s="40"/>
      <c r="K210" s="40"/>
      <c r="L210" s="44"/>
      <c r="M210" s="228"/>
      <c r="N210" s="229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140</v>
      </c>
      <c r="AU210" s="17" t="s">
        <v>84</v>
      </c>
    </row>
    <row r="211" s="2" customFormat="1" ht="16.5" customHeight="1">
      <c r="A211" s="38"/>
      <c r="B211" s="39"/>
      <c r="C211" s="242" t="s">
        <v>564</v>
      </c>
      <c r="D211" s="242" t="s">
        <v>163</v>
      </c>
      <c r="E211" s="243" t="s">
        <v>565</v>
      </c>
      <c r="F211" s="244" t="s">
        <v>566</v>
      </c>
      <c r="G211" s="245" t="s">
        <v>136</v>
      </c>
      <c r="H211" s="246">
        <v>50.192999999999998</v>
      </c>
      <c r="I211" s="247"/>
      <c r="J211" s="248">
        <f>ROUND(I211*H211,2)</f>
        <v>0</v>
      </c>
      <c r="K211" s="244" t="s">
        <v>203</v>
      </c>
      <c r="L211" s="249"/>
      <c r="M211" s="250" t="s">
        <v>19</v>
      </c>
      <c r="N211" s="251" t="s">
        <v>46</v>
      </c>
      <c r="O211" s="84"/>
      <c r="P211" s="221">
        <f>O211*H211</f>
        <v>0</v>
      </c>
      <c r="Q211" s="221">
        <v>0.00264</v>
      </c>
      <c r="R211" s="221">
        <f>Q211*H211</f>
        <v>0.13250951999999999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166</v>
      </c>
      <c r="AT211" s="223" t="s">
        <v>163</v>
      </c>
      <c r="AU211" s="223" t="s">
        <v>84</v>
      </c>
      <c r="AY211" s="17" t="s">
        <v>129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82</v>
      </c>
      <c r="BK211" s="224">
        <f>ROUND(I211*H211,2)</f>
        <v>0</v>
      </c>
      <c r="BL211" s="17" t="s">
        <v>153</v>
      </c>
      <c r="BM211" s="223" t="s">
        <v>567</v>
      </c>
    </row>
    <row r="212" s="13" customFormat="1">
      <c r="A212" s="13"/>
      <c r="B212" s="230"/>
      <c r="C212" s="231"/>
      <c r="D212" s="232" t="s">
        <v>156</v>
      </c>
      <c r="E212" s="231"/>
      <c r="F212" s="234" t="s">
        <v>568</v>
      </c>
      <c r="G212" s="231"/>
      <c r="H212" s="235">
        <v>50.192999999999998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156</v>
      </c>
      <c r="AU212" s="241" t="s">
        <v>84</v>
      </c>
      <c r="AV212" s="13" t="s">
        <v>84</v>
      </c>
      <c r="AW212" s="13" t="s">
        <v>4</v>
      </c>
      <c r="AX212" s="13" t="s">
        <v>82</v>
      </c>
      <c r="AY212" s="241" t="s">
        <v>129</v>
      </c>
    </row>
    <row r="213" s="2" customFormat="1" ht="24.15" customHeight="1">
      <c r="A213" s="38"/>
      <c r="B213" s="39"/>
      <c r="C213" s="212" t="s">
        <v>569</v>
      </c>
      <c r="D213" s="212" t="s">
        <v>133</v>
      </c>
      <c r="E213" s="213" t="s">
        <v>570</v>
      </c>
      <c r="F213" s="214" t="s">
        <v>571</v>
      </c>
      <c r="G213" s="215" t="s">
        <v>252</v>
      </c>
      <c r="H213" s="216">
        <v>28</v>
      </c>
      <c r="I213" s="217"/>
      <c r="J213" s="218">
        <f>ROUND(I213*H213,2)</f>
        <v>0</v>
      </c>
      <c r="K213" s="214" t="s">
        <v>137</v>
      </c>
      <c r="L213" s="44"/>
      <c r="M213" s="219" t="s">
        <v>19</v>
      </c>
      <c r="N213" s="220" t="s">
        <v>46</v>
      </c>
      <c r="O213" s="84"/>
      <c r="P213" s="221">
        <f>O213*H213</f>
        <v>0</v>
      </c>
      <c r="Q213" s="221">
        <v>2.0000000000000002E-05</v>
      </c>
      <c r="R213" s="221">
        <f>Q213*H213</f>
        <v>0.00056000000000000006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153</v>
      </c>
      <c r="AT213" s="223" t="s">
        <v>133</v>
      </c>
      <c r="AU213" s="223" t="s">
        <v>84</v>
      </c>
      <c r="AY213" s="17" t="s">
        <v>129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82</v>
      </c>
      <c r="BK213" s="224">
        <f>ROUND(I213*H213,2)</f>
        <v>0</v>
      </c>
      <c r="BL213" s="17" t="s">
        <v>153</v>
      </c>
      <c r="BM213" s="223" t="s">
        <v>572</v>
      </c>
    </row>
    <row r="214" s="2" customFormat="1">
      <c r="A214" s="38"/>
      <c r="B214" s="39"/>
      <c r="C214" s="40"/>
      <c r="D214" s="225" t="s">
        <v>140</v>
      </c>
      <c r="E214" s="40"/>
      <c r="F214" s="226" t="s">
        <v>573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140</v>
      </c>
      <c r="AU214" s="17" t="s">
        <v>84</v>
      </c>
    </row>
    <row r="215" s="13" customFormat="1">
      <c r="A215" s="13"/>
      <c r="B215" s="230"/>
      <c r="C215" s="231"/>
      <c r="D215" s="232" t="s">
        <v>156</v>
      </c>
      <c r="E215" s="233" t="s">
        <v>19</v>
      </c>
      <c r="F215" s="234" t="s">
        <v>574</v>
      </c>
      <c r="G215" s="231"/>
      <c r="H215" s="235">
        <v>28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156</v>
      </c>
      <c r="AU215" s="241" t="s">
        <v>84</v>
      </c>
      <c r="AV215" s="13" t="s">
        <v>84</v>
      </c>
      <c r="AW215" s="13" t="s">
        <v>36</v>
      </c>
      <c r="AX215" s="13" t="s">
        <v>82</v>
      </c>
      <c r="AY215" s="241" t="s">
        <v>129</v>
      </c>
    </row>
    <row r="216" s="2" customFormat="1" ht="21.75" customHeight="1">
      <c r="A216" s="38"/>
      <c r="B216" s="39"/>
      <c r="C216" s="212" t="s">
        <v>575</v>
      </c>
      <c r="D216" s="212" t="s">
        <v>133</v>
      </c>
      <c r="E216" s="213" t="s">
        <v>576</v>
      </c>
      <c r="F216" s="214" t="s">
        <v>577</v>
      </c>
      <c r="G216" s="215" t="s">
        <v>252</v>
      </c>
      <c r="H216" s="216">
        <v>26.431999999999999</v>
      </c>
      <c r="I216" s="217"/>
      <c r="J216" s="218">
        <f>ROUND(I216*H216,2)</f>
        <v>0</v>
      </c>
      <c r="K216" s="214" t="s">
        <v>137</v>
      </c>
      <c r="L216" s="44"/>
      <c r="M216" s="219" t="s">
        <v>19</v>
      </c>
      <c r="N216" s="220" t="s">
        <v>46</v>
      </c>
      <c r="O216" s="84"/>
      <c r="P216" s="221">
        <f>O216*H216</f>
        <v>0</v>
      </c>
      <c r="Q216" s="221">
        <v>1.0000000000000001E-05</v>
      </c>
      <c r="R216" s="221">
        <f>Q216*H216</f>
        <v>0.00026432000000000002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153</v>
      </c>
      <c r="AT216" s="223" t="s">
        <v>133</v>
      </c>
      <c r="AU216" s="223" t="s">
        <v>84</v>
      </c>
      <c r="AY216" s="17" t="s">
        <v>129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82</v>
      </c>
      <c r="BK216" s="224">
        <f>ROUND(I216*H216,2)</f>
        <v>0</v>
      </c>
      <c r="BL216" s="17" t="s">
        <v>153</v>
      </c>
      <c r="BM216" s="223" t="s">
        <v>578</v>
      </c>
    </row>
    <row r="217" s="2" customFormat="1">
      <c r="A217" s="38"/>
      <c r="B217" s="39"/>
      <c r="C217" s="40"/>
      <c r="D217" s="225" t="s">
        <v>140</v>
      </c>
      <c r="E217" s="40"/>
      <c r="F217" s="226" t="s">
        <v>579</v>
      </c>
      <c r="G217" s="40"/>
      <c r="H217" s="40"/>
      <c r="I217" s="227"/>
      <c r="J217" s="40"/>
      <c r="K217" s="40"/>
      <c r="L217" s="44"/>
      <c r="M217" s="228"/>
      <c r="N217" s="229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140</v>
      </c>
      <c r="AU217" s="17" t="s">
        <v>84</v>
      </c>
    </row>
    <row r="218" s="13" customFormat="1">
      <c r="A218" s="13"/>
      <c r="B218" s="230"/>
      <c r="C218" s="231"/>
      <c r="D218" s="232" t="s">
        <v>156</v>
      </c>
      <c r="E218" s="233" t="s">
        <v>19</v>
      </c>
      <c r="F218" s="234" t="s">
        <v>580</v>
      </c>
      <c r="G218" s="231"/>
      <c r="H218" s="235">
        <v>26.431999999999999</v>
      </c>
      <c r="I218" s="236"/>
      <c r="J218" s="231"/>
      <c r="K218" s="231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156</v>
      </c>
      <c r="AU218" s="241" t="s">
        <v>84</v>
      </c>
      <c r="AV218" s="13" t="s">
        <v>84</v>
      </c>
      <c r="AW218" s="13" t="s">
        <v>36</v>
      </c>
      <c r="AX218" s="13" t="s">
        <v>82</v>
      </c>
      <c r="AY218" s="241" t="s">
        <v>129</v>
      </c>
    </row>
    <row r="219" s="2" customFormat="1" ht="16.5" customHeight="1">
      <c r="A219" s="38"/>
      <c r="B219" s="39"/>
      <c r="C219" s="242" t="s">
        <v>581</v>
      </c>
      <c r="D219" s="242" t="s">
        <v>163</v>
      </c>
      <c r="E219" s="243" t="s">
        <v>582</v>
      </c>
      <c r="F219" s="244" t="s">
        <v>583</v>
      </c>
      <c r="G219" s="245" t="s">
        <v>252</v>
      </c>
      <c r="H219" s="246">
        <v>26.960999999999999</v>
      </c>
      <c r="I219" s="247"/>
      <c r="J219" s="248">
        <f>ROUND(I219*H219,2)</f>
        <v>0</v>
      </c>
      <c r="K219" s="244" t="s">
        <v>137</v>
      </c>
      <c r="L219" s="249"/>
      <c r="M219" s="250" t="s">
        <v>19</v>
      </c>
      <c r="N219" s="251" t="s">
        <v>46</v>
      </c>
      <c r="O219" s="84"/>
      <c r="P219" s="221">
        <f>O219*H219</f>
        <v>0</v>
      </c>
      <c r="Q219" s="221">
        <v>0.00035</v>
      </c>
      <c r="R219" s="221">
        <f>Q219*H219</f>
        <v>0.0094363499999999996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166</v>
      </c>
      <c r="AT219" s="223" t="s">
        <v>163</v>
      </c>
      <c r="AU219" s="223" t="s">
        <v>84</v>
      </c>
      <c r="AY219" s="17" t="s">
        <v>129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82</v>
      </c>
      <c r="BK219" s="224">
        <f>ROUND(I219*H219,2)</f>
        <v>0</v>
      </c>
      <c r="BL219" s="17" t="s">
        <v>153</v>
      </c>
      <c r="BM219" s="223" t="s">
        <v>584</v>
      </c>
    </row>
    <row r="220" s="13" customFormat="1">
      <c r="A220" s="13"/>
      <c r="B220" s="230"/>
      <c r="C220" s="231"/>
      <c r="D220" s="232" t="s">
        <v>156</v>
      </c>
      <c r="E220" s="231"/>
      <c r="F220" s="234" t="s">
        <v>585</v>
      </c>
      <c r="G220" s="231"/>
      <c r="H220" s="235">
        <v>26.960999999999999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156</v>
      </c>
      <c r="AU220" s="241" t="s">
        <v>84</v>
      </c>
      <c r="AV220" s="13" t="s">
        <v>84</v>
      </c>
      <c r="AW220" s="13" t="s">
        <v>4</v>
      </c>
      <c r="AX220" s="13" t="s">
        <v>82</v>
      </c>
      <c r="AY220" s="241" t="s">
        <v>129</v>
      </c>
    </row>
    <row r="221" s="2" customFormat="1" ht="49.05" customHeight="1">
      <c r="A221" s="38"/>
      <c r="B221" s="39"/>
      <c r="C221" s="212" t="s">
        <v>586</v>
      </c>
      <c r="D221" s="212" t="s">
        <v>133</v>
      </c>
      <c r="E221" s="213" t="s">
        <v>587</v>
      </c>
      <c r="F221" s="214" t="s">
        <v>588</v>
      </c>
      <c r="G221" s="215" t="s">
        <v>214</v>
      </c>
      <c r="H221" s="216">
        <v>0.16600000000000001</v>
      </c>
      <c r="I221" s="217"/>
      <c r="J221" s="218">
        <f>ROUND(I221*H221,2)</f>
        <v>0</v>
      </c>
      <c r="K221" s="214" t="s">
        <v>137</v>
      </c>
      <c r="L221" s="44"/>
      <c r="M221" s="219" t="s">
        <v>19</v>
      </c>
      <c r="N221" s="220" t="s">
        <v>46</v>
      </c>
      <c r="O221" s="84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3" t="s">
        <v>153</v>
      </c>
      <c r="AT221" s="223" t="s">
        <v>133</v>
      </c>
      <c r="AU221" s="223" t="s">
        <v>84</v>
      </c>
      <c r="AY221" s="17" t="s">
        <v>129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82</v>
      </c>
      <c r="BK221" s="224">
        <f>ROUND(I221*H221,2)</f>
        <v>0</v>
      </c>
      <c r="BL221" s="17" t="s">
        <v>153</v>
      </c>
      <c r="BM221" s="223" t="s">
        <v>589</v>
      </c>
    </row>
    <row r="222" s="2" customFormat="1">
      <c r="A222" s="38"/>
      <c r="B222" s="39"/>
      <c r="C222" s="40"/>
      <c r="D222" s="225" t="s">
        <v>140</v>
      </c>
      <c r="E222" s="40"/>
      <c r="F222" s="226" t="s">
        <v>590</v>
      </c>
      <c r="G222" s="40"/>
      <c r="H222" s="40"/>
      <c r="I222" s="227"/>
      <c r="J222" s="40"/>
      <c r="K222" s="40"/>
      <c r="L222" s="44"/>
      <c r="M222" s="228"/>
      <c r="N222" s="229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140</v>
      </c>
      <c r="AU222" s="17" t="s">
        <v>84</v>
      </c>
    </row>
    <row r="223" s="2" customFormat="1" ht="49.05" customHeight="1">
      <c r="A223" s="38"/>
      <c r="B223" s="39"/>
      <c r="C223" s="212" t="s">
        <v>591</v>
      </c>
      <c r="D223" s="212" t="s">
        <v>133</v>
      </c>
      <c r="E223" s="213" t="s">
        <v>592</v>
      </c>
      <c r="F223" s="214" t="s">
        <v>593</v>
      </c>
      <c r="G223" s="215" t="s">
        <v>214</v>
      </c>
      <c r="H223" s="216">
        <v>0.16600000000000001</v>
      </c>
      <c r="I223" s="217"/>
      <c r="J223" s="218">
        <f>ROUND(I223*H223,2)</f>
        <v>0</v>
      </c>
      <c r="K223" s="214" t="s">
        <v>203</v>
      </c>
      <c r="L223" s="44"/>
      <c r="M223" s="219" t="s">
        <v>19</v>
      </c>
      <c r="N223" s="220" t="s">
        <v>46</v>
      </c>
      <c r="O223" s="84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153</v>
      </c>
      <c r="AT223" s="223" t="s">
        <v>133</v>
      </c>
      <c r="AU223" s="223" t="s">
        <v>84</v>
      </c>
      <c r="AY223" s="17" t="s">
        <v>129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82</v>
      </c>
      <c r="BK223" s="224">
        <f>ROUND(I223*H223,2)</f>
        <v>0</v>
      </c>
      <c r="BL223" s="17" t="s">
        <v>153</v>
      </c>
      <c r="BM223" s="223" t="s">
        <v>594</v>
      </c>
    </row>
    <row r="224" s="2" customFormat="1">
      <c r="A224" s="38"/>
      <c r="B224" s="39"/>
      <c r="C224" s="40"/>
      <c r="D224" s="225" t="s">
        <v>140</v>
      </c>
      <c r="E224" s="40"/>
      <c r="F224" s="226" t="s">
        <v>595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140</v>
      </c>
      <c r="AU224" s="17" t="s">
        <v>84</v>
      </c>
    </row>
    <row r="225" s="12" customFormat="1" ht="22.8" customHeight="1">
      <c r="A225" s="12"/>
      <c r="B225" s="196"/>
      <c r="C225" s="197"/>
      <c r="D225" s="198" t="s">
        <v>74</v>
      </c>
      <c r="E225" s="210" t="s">
        <v>596</v>
      </c>
      <c r="F225" s="210" t="s">
        <v>597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SUM(P226:P240)</f>
        <v>0</v>
      </c>
      <c r="Q225" s="204"/>
      <c r="R225" s="205">
        <f>SUM(R226:R240)</f>
        <v>0.026220799999999999</v>
      </c>
      <c r="S225" s="204"/>
      <c r="T225" s="206">
        <f>SUM(T226:T240)</f>
        <v>0.11084000000000001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7" t="s">
        <v>84</v>
      </c>
      <c r="AT225" s="208" t="s">
        <v>74</v>
      </c>
      <c r="AU225" s="208" t="s">
        <v>82</v>
      </c>
      <c r="AY225" s="207" t="s">
        <v>129</v>
      </c>
      <c r="BK225" s="209">
        <f>SUM(BK226:BK240)</f>
        <v>0</v>
      </c>
    </row>
    <row r="226" s="2" customFormat="1" ht="24.15" customHeight="1">
      <c r="A226" s="38"/>
      <c r="B226" s="39"/>
      <c r="C226" s="212" t="s">
        <v>598</v>
      </c>
      <c r="D226" s="212" t="s">
        <v>133</v>
      </c>
      <c r="E226" s="213" t="s">
        <v>599</v>
      </c>
      <c r="F226" s="214" t="s">
        <v>600</v>
      </c>
      <c r="G226" s="215" t="s">
        <v>136</v>
      </c>
      <c r="H226" s="216">
        <v>1.3600000000000001</v>
      </c>
      <c r="I226" s="217"/>
      <c r="J226" s="218">
        <f>ROUND(I226*H226,2)</f>
        <v>0</v>
      </c>
      <c r="K226" s="214" t="s">
        <v>137</v>
      </c>
      <c r="L226" s="44"/>
      <c r="M226" s="219" t="s">
        <v>19</v>
      </c>
      <c r="N226" s="220" t="s">
        <v>46</v>
      </c>
      <c r="O226" s="84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153</v>
      </c>
      <c r="AT226" s="223" t="s">
        <v>133</v>
      </c>
      <c r="AU226" s="223" t="s">
        <v>84</v>
      </c>
      <c r="AY226" s="17" t="s">
        <v>129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82</v>
      </c>
      <c r="BK226" s="224">
        <f>ROUND(I226*H226,2)</f>
        <v>0</v>
      </c>
      <c r="BL226" s="17" t="s">
        <v>153</v>
      </c>
      <c r="BM226" s="223" t="s">
        <v>601</v>
      </c>
    </row>
    <row r="227" s="2" customFormat="1">
      <c r="A227" s="38"/>
      <c r="B227" s="39"/>
      <c r="C227" s="40"/>
      <c r="D227" s="225" t="s">
        <v>140</v>
      </c>
      <c r="E227" s="40"/>
      <c r="F227" s="226" t="s">
        <v>602</v>
      </c>
      <c r="G227" s="40"/>
      <c r="H227" s="40"/>
      <c r="I227" s="227"/>
      <c r="J227" s="40"/>
      <c r="K227" s="40"/>
      <c r="L227" s="44"/>
      <c r="M227" s="228"/>
      <c r="N227" s="229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140</v>
      </c>
      <c r="AU227" s="17" t="s">
        <v>84</v>
      </c>
    </row>
    <row r="228" s="2" customFormat="1" ht="24.15" customHeight="1">
      <c r="A228" s="38"/>
      <c r="B228" s="39"/>
      <c r="C228" s="212" t="s">
        <v>603</v>
      </c>
      <c r="D228" s="212" t="s">
        <v>133</v>
      </c>
      <c r="E228" s="213" t="s">
        <v>604</v>
      </c>
      <c r="F228" s="214" t="s">
        <v>605</v>
      </c>
      <c r="G228" s="215" t="s">
        <v>136</v>
      </c>
      <c r="H228" s="216">
        <v>1.3600000000000001</v>
      </c>
      <c r="I228" s="217"/>
      <c r="J228" s="218">
        <f>ROUND(I228*H228,2)</f>
        <v>0</v>
      </c>
      <c r="K228" s="214" t="s">
        <v>137</v>
      </c>
      <c r="L228" s="44"/>
      <c r="M228" s="219" t="s">
        <v>19</v>
      </c>
      <c r="N228" s="220" t="s">
        <v>46</v>
      </c>
      <c r="O228" s="84"/>
      <c r="P228" s="221">
        <f>O228*H228</f>
        <v>0</v>
      </c>
      <c r="Q228" s="221">
        <v>0.00029999999999999997</v>
      </c>
      <c r="R228" s="221">
        <f>Q228*H228</f>
        <v>0.000408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153</v>
      </c>
      <c r="AT228" s="223" t="s">
        <v>133</v>
      </c>
      <c r="AU228" s="223" t="s">
        <v>84</v>
      </c>
      <c r="AY228" s="17" t="s">
        <v>129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82</v>
      </c>
      <c r="BK228" s="224">
        <f>ROUND(I228*H228,2)</f>
        <v>0</v>
      </c>
      <c r="BL228" s="17" t="s">
        <v>153</v>
      </c>
      <c r="BM228" s="223" t="s">
        <v>606</v>
      </c>
    </row>
    <row r="229" s="2" customFormat="1">
      <c r="A229" s="38"/>
      <c r="B229" s="39"/>
      <c r="C229" s="40"/>
      <c r="D229" s="225" t="s">
        <v>140</v>
      </c>
      <c r="E229" s="40"/>
      <c r="F229" s="226" t="s">
        <v>607</v>
      </c>
      <c r="G229" s="40"/>
      <c r="H229" s="40"/>
      <c r="I229" s="227"/>
      <c r="J229" s="40"/>
      <c r="K229" s="40"/>
      <c r="L229" s="44"/>
      <c r="M229" s="228"/>
      <c r="N229" s="229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140</v>
      </c>
      <c r="AU229" s="17" t="s">
        <v>84</v>
      </c>
    </row>
    <row r="230" s="2" customFormat="1" ht="24.15" customHeight="1">
      <c r="A230" s="38"/>
      <c r="B230" s="39"/>
      <c r="C230" s="212" t="s">
        <v>162</v>
      </c>
      <c r="D230" s="212" t="s">
        <v>133</v>
      </c>
      <c r="E230" s="213" t="s">
        <v>608</v>
      </c>
      <c r="F230" s="214" t="s">
        <v>609</v>
      </c>
      <c r="G230" s="215" t="s">
        <v>136</v>
      </c>
      <c r="H230" s="216">
        <v>1.3600000000000001</v>
      </c>
      <c r="I230" s="217"/>
      <c r="J230" s="218">
        <f>ROUND(I230*H230,2)</f>
        <v>0</v>
      </c>
      <c r="K230" s="214" t="s">
        <v>137</v>
      </c>
      <c r="L230" s="44"/>
      <c r="M230" s="219" t="s">
        <v>19</v>
      </c>
      <c r="N230" s="220" t="s">
        <v>46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0.081500000000000003</v>
      </c>
      <c r="T230" s="222">
        <f>S230*H230</f>
        <v>0.11084000000000001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153</v>
      </c>
      <c r="AT230" s="223" t="s">
        <v>133</v>
      </c>
      <c r="AU230" s="223" t="s">
        <v>84</v>
      </c>
      <c r="AY230" s="17" t="s">
        <v>129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82</v>
      </c>
      <c r="BK230" s="224">
        <f>ROUND(I230*H230,2)</f>
        <v>0</v>
      </c>
      <c r="BL230" s="17" t="s">
        <v>153</v>
      </c>
      <c r="BM230" s="223" t="s">
        <v>610</v>
      </c>
    </row>
    <row r="231" s="2" customFormat="1">
      <c r="A231" s="38"/>
      <c r="B231" s="39"/>
      <c r="C231" s="40"/>
      <c r="D231" s="225" t="s">
        <v>140</v>
      </c>
      <c r="E231" s="40"/>
      <c r="F231" s="226" t="s">
        <v>611</v>
      </c>
      <c r="G231" s="40"/>
      <c r="H231" s="40"/>
      <c r="I231" s="227"/>
      <c r="J231" s="40"/>
      <c r="K231" s="40"/>
      <c r="L231" s="44"/>
      <c r="M231" s="228"/>
      <c r="N231" s="229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140</v>
      </c>
      <c r="AU231" s="17" t="s">
        <v>84</v>
      </c>
    </row>
    <row r="232" s="13" customFormat="1">
      <c r="A232" s="13"/>
      <c r="B232" s="230"/>
      <c r="C232" s="231"/>
      <c r="D232" s="232" t="s">
        <v>156</v>
      </c>
      <c r="E232" s="233" t="s">
        <v>19</v>
      </c>
      <c r="F232" s="234" t="s">
        <v>612</v>
      </c>
      <c r="G232" s="231"/>
      <c r="H232" s="235">
        <v>1.3600000000000001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156</v>
      </c>
      <c r="AU232" s="241" t="s">
        <v>84</v>
      </c>
      <c r="AV232" s="13" t="s">
        <v>84</v>
      </c>
      <c r="AW232" s="13" t="s">
        <v>36</v>
      </c>
      <c r="AX232" s="13" t="s">
        <v>82</v>
      </c>
      <c r="AY232" s="241" t="s">
        <v>129</v>
      </c>
    </row>
    <row r="233" s="2" customFormat="1" ht="37.8" customHeight="1">
      <c r="A233" s="38"/>
      <c r="B233" s="39"/>
      <c r="C233" s="212" t="s">
        <v>613</v>
      </c>
      <c r="D233" s="212" t="s">
        <v>133</v>
      </c>
      <c r="E233" s="213" t="s">
        <v>614</v>
      </c>
      <c r="F233" s="214" t="s">
        <v>615</v>
      </c>
      <c r="G233" s="215" t="s">
        <v>136</v>
      </c>
      <c r="H233" s="216">
        <v>1.3600000000000001</v>
      </c>
      <c r="I233" s="217"/>
      <c r="J233" s="218">
        <f>ROUND(I233*H233,2)</f>
        <v>0</v>
      </c>
      <c r="K233" s="214" t="s">
        <v>137</v>
      </c>
      <c r="L233" s="44"/>
      <c r="M233" s="219" t="s">
        <v>19</v>
      </c>
      <c r="N233" s="220" t="s">
        <v>46</v>
      </c>
      <c r="O233" s="84"/>
      <c r="P233" s="221">
        <f>O233*H233</f>
        <v>0</v>
      </c>
      <c r="Q233" s="221">
        <v>0.0060000000000000001</v>
      </c>
      <c r="R233" s="221">
        <f>Q233*H233</f>
        <v>0.0081600000000000006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153</v>
      </c>
      <c r="AT233" s="223" t="s">
        <v>133</v>
      </c>
      <c r="AU233" s="223" t="s">
        <v>84</v>
      </c>
      <c r="AY233" s="17" t="s">
        <v>129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82</v>
      </c>
      <c r="BK233" s="224">
        <f>ROUND(I233*H233,2)</f>
        <v>0</v>
      </c>
      <c r="BL233" s="17" t="s">
        <v>153</v>
      </c>
      <c r="BM233" s="223" t="s">
        <v>616</v>
      </c>
    </row>
    <row r="234" s="2" customFormat="1">
      <c r="A234" s="38"/>
      <c r="B234" s="39"/>
      <c r="C234" s="40"/>
      <c r="D234" s="225" t="s">
        <v>140</v>
      </c>
      <c r="E234" s="40"/>
      <c r="F234" s="226" t="s">
        <v>617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140</v>
      </c>
      <c r="AU234" s="17" t="s">
        <v>84</v>
      </c>
    </row>
    <row r="235" s="2" customFormat="1" ht="16.5" customHeight="1">
      <c r="A235" s="38"/>
      <c r="B235" s="39"/>
      <c r="C235" s="242" t="s">
        <v>618</v>
      </c>
      <c r="D235" s="242" t="s">
        <v>163</v>
      </c>
      <c r="E235" s="243" t="s">
        <v>619</v>
      </c>
      <c r="F235" s="244" t="s">
        <v>620</v>
      </c>
      <c r="G235" s="245" t="s">
        <v>136</v>
      </c>
      <c r="H235" s="246">
        <v>1.496</v>
      </c>
      <c r="I235" s="247"/>
      <c r="J235" s="248">
        <f>ROUND(I235*H235,2)</f>
        <v>0</v>
      </c>
      <c r="K235" s="244" t="s">
        <v>203</v>
      </c>
      <c r="L235" s="249"/>
      <c r="M235" s="250" t="s">
        <v>19</v>
      </c>
      <c r="N235" s="251" t="s">
        <v>46</v>
      </c>
      <c r="O235" s="84"/>
      <c r="P235" s="221">
        <f>O235*H235</f>
        <v>0</v>
      </c>
      <c r="Q235" s="221">
        <v>0.0118</v>
      </c>
      <c r="R235" s="221">
        <f>Q235*H235</f>
        <v>0.0176528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166</v>
      </c>
      <c r="AT235" s="223" t="s">
        <v>163</v>
      </c>
      <c r="AU235" s="223" t="s">
        <v>84</v>
      </c>
      <c r="AY235" s="17" t="s">
        <v>129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82</v>
      </c>
      <c r="BK235" s="224">
        <f>ROUND(I235*H235,2)</f>
        <v>0</v>
      </c>
      <c r="BL235" s="17" t="s">
        <v>153</v>
      </c>
      <c r="BM235" s="223" t="s">
        <v>621</v>
      </c>
    </row>
    <row r="236" s="13" customFormat="1">
      <c r="A236" s="13"/>
      <c r="B236" s="230"/>
      <c r="C236" s="231"/>
      <c r="D236" s="232" t="s">
        <v>156</v>
      </c>
      <c r="E236" s="231"/>
      <c r="F236" s="234" t="s">
        <v>622</v>
      </c>
      <c r="G236" s="231"/>
      <c r="H236" s="235">
        <v>1.496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156</v>
      </c>
      <c r="AU236" s="241" t="s">
        <v>84</v>
      </c>
      <c r="AV236" s="13" t="s">
        <v>84</v>
      </c>
      <c r="AW236" s="13" t="s">
        <v>4</v>
      </c>
      <c r="AX236" s="13" t="s">
        <v>82</v>
      </c>
      <c r="AY236" s="241" t="s">
        <v>129</v>
      </c>
    </row>
    <row r="237" s="2" customFormat="1" ht="49.05" customHeight="1">
      <c r="A237" s="38"/>
      <c r="B237" s="39"/>
      <c r="C237" s="212" t="s">
        <v>623</v>
      </c>
      <c r="D237" s="212" t="s">
        <v>133</v>
      </c>
      <c r="E237" s="213" t="s">
        <v>624</v>
      </c>
      <c r="F237" s="214" t="s">
        <v>625</v>
      </c>
      <c r="G237" s="215" t="s">
        <v>214</v>
      </c>
      <c r="H237" s="216">
        <v>0.025999999999999999</v>
      </c>
      <c r="I237" s="217"/>
      <c r="J237" s="218">
        <f>ROUND(I237*H237,2)</f>
        <v>0</v>
      </c>
      <c r="K237" s="214" t="s">
        <v>137</v>
      </c>
      <c r="L237" s="44"/>
      <c r="M237" s="219" t="s">
        <v>19</v>
      </c>
      <c r="N237" s="220" t="s">
        <v>46</v>
      </c>
      <c r="O237" s="84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153</v>
      </c>
      <c r="AT237" s="223" t="s">
        <v>133</v>
      </c>
      <c r="AU237" s="223" t="s">
        <v>84</v>
      </c>
      <c r="AY237" s="17" t="s">
        <v>129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82</v>
      </c>
      <c r="BK237" s="224">
        <f>ROUND(I237*H237,2)</f>
        <v>0</v>
      </c>
      <c r="BL237" s="17" t="s">
        <v>153</v>
      </c>
      <c r="BM237" s="223" t="s">
        <v>626</v>
      </c>
    </row>
    <row r="238" s="2" customFormat="1">
      <c r="A238" s="38"/>
      <c r="B238" s="39"/>
      <c r="C238" s="40"/>
      <c r="D238" s="225" t="s">
        <v>140</v>
      </c>
      <c r="E238" s="40"/>
      <c r="F238" s="226" t="s">
        <v>627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140</v>
      </c>
      <c r="AU238" s="17" t="s">
        <v>84</v>
      </c>
    </row>
    <row r="239" s="2" customFormat="1" ht="49.05" customHeight="1">
      <c r="A239" s="38"/>
      <c r="B239" s="39"/>
      <c r="C239" s="212" t="s">
        <v>628</v>
      </c>
      <c r="D239" s="212" t="s">
        <v>133</v>
      </c>
      <c r="E239" s="213" t="s">
        <v>629</v>
      </c>
      <c r="F239" s="214" t="s">
        <v>630</v>
      </c>
      <c r="G239" s="215" t="s">
        <v>214</v>
      </c>
      <c r="H239" s="216">
        <v>0.025999999999999999</v>
      </c>
      <c r="I239" s="217"/>
      <c r="J239" s="218">
        <f>ROUND(I239*H239,2)</f>
        <v>0</v>
      </c>
      <c r="K239" s="214" t="s">
        <v>203</v>
      </c>
      <c r="L239" s="44"/>
      <c r="M239" s="219" t="s">
        <v>19</v>
      </c>
      <c r="N239" s="220" t="s">
        <v>46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153</v>
      </c>
      <c r="AT239" s="223" t="s">
        <v>133</v>
      </c>
      <c r="AU239" s="223" t="s">
        <v>84</v>
      </c>
      <c r="AY239" s="17" t="s">
        <v>129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82</v>
      </c>
      <c r="BK239" s="224">
        <f>ROUND(I239*H239,2)</f>
        <v>0</v>
      </c>
      <c r="BL239" s="17" t="s">
        <v>153</v>
      </c>
      <c r="BM239" s="223" t="s">
        <v>631</v>
      </c>
    </row>
    <row r="240" s="2" customFormat="1">
      <c r="A240" s="38"/>
      <c r="B240" s="39"/>
      <c r="C240" s="40"/>
      <c r="D240" s="225" t="s">
        <v>140</v>
      </c>
      <c r="E240" s="40"/>
      <c r="F240" s="226" t="s">
        <v>632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140</v>
      </c>
      <c r="AU240" s="17" t="s">
        <v>84</v>
      </c>
    </row>
    <row r="241" s="12" customFormat="1" ht="22.8" customHeight="1">
      <c r="A241" s="12"/>
      <c r="B241" s="196"/>
      <c r="C241" s="197"/>
      <c r="D241" s="198" t="s">
        <v>74</v>
      </c>
      <c r="E241" s="210" t="s">
        <v>149</v>
      </c>
      <c r="F241" s="210" t="s">
        <v>150</v>
      </c>
      <c r="G241" s="197"/>
      <c r="H241" s="197"/>
      <c r="I241" s="200"/>
      <c r="J241" s="211">
        <f>BK241</f>
        <v>0</v>
      </c>
      <c r="K241" s="197"/>
      <c r="L241" s="202"/>
      <c r="M241" s="203"/>
      <c r="N241" s="204"/>
      <c r="O241" s="204"/>
      <c r="P241" s="205">
        <f>SUM(P242:P263)</f>
        <v>0</v>
      </c>
      <c r="Q241" s="204"/>
      <c r="R241" s="205">
        <f>SUM(R242:R263)</f>
        <v>0.12431341999999999</v>
      </c>
      <c r="S241" s="204"/>
      <c r="T241" s="206">
        <f>SUM(T242:T263)</f>
        <v>0.0022634999999999999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7" t="s">
        <v>84</v>
      </c>
      <c r="AT241" s="208" t="s">
        <v>74</v>
      </c>
      <c r="AU241" s="208" t="s">
        <v>82</v>
      </c>
      <c r="AY241" s="207" t="s">
        <v>129</v>
      </c>
      <c r="BK241" s="209">
        <f>SUM(BK242:BK263)</f>
        <v>0</v>
      </c>
    </row>
    <row r="242" s="2" customFormat="1" ht="24.15" customHeight="1">
      <c r="A242" s="38"/>
      <c r="B242" s="39"/>
      <c r="C242" s="212" t="s">
        <v>153</v>
      </c>
      <c r="D242" s="212" t="s">
        <v>133</v>
      </c>
      <c r="E242" s="213" t="s">
        <v>151</v>
      </c>
      <c r="F242" s="214" t="s">
        <v>152</v>
      </c>
      <c r="G242" s="215" t="s">
        <v>136</v>
      </c>
      <c r="H242" s="216">
        <v>242.28899999999999</v>
      </c>
      <c r="I242" s="217"/>
      <c r="J242" s="218">
        <f>ROUND(I242*H242,2)</f>
        <v>0</v>
      </c>
      <c r="K242" s="214" t="s">
        <v>137</v>
      </c>
      <c r="L242" s="44"/>
      <c r="M242" s="219" t="s">
        <v>19</v>
      </c>
      <c r="N242" s="220" t="s">
        <v>46</v>
      </c>
      <c r="O242" s="84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3" t="s">
        <v>153</v>
      </c>
      <c r="AT242" s="223" t="s">
        <v>133</v>
      </c>
      <c r="AU242" s="223" t="s">
        <v>84</v>
      </c>
      <c r="AY242" s="17" t="s">
        <v>129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7" t="s">
        <v>82</v>
      </c>
      <c r="BK242" s="224">
        <f>ROUND(I242*H242,2)</f>
        <v>0</v>
      </c>
      <c r="BL242" s="17" t="s">
        <v>153</v>
      </c>
      <c r="BM242" s="223" t="s">
        <v>633</v>
      </c>
    </row>
    <row r="243" s="2" customFormat="1">
      <c r="A243" s="38"/>
      <c r="B243" s="39"/>
      <c r="C243" s="40"/>
      <c r="D243" s="225" t="s">
        <v>140</v>
      </c>
      <c r="E243" s="40"/>
      <c r="F243" s="226" t="s">
        <v>155</v>
      </c>
      <c r="G243" s="40"/>
      <c r="H243" s="40"/>
      <c r="I243" s="227"/>
      <c r="J243" s="40"/>
      <c r="K243" s="40"/>
      <c r="L243" s="44"/>
      <c r="M243" s="228"/>
      <c r="N243" s="229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140</v>
      </c>
      <c r="AU243" s="17" t="s">
        <v>84</v>
      </c>
    </row>
    <row r="244" s="13" customFormat="1">
      <c r="A244" s="13"/>
      <c r="B244" s="230"/>
      <c r="C244" s="231"/>
      <c r="D244" s="232" t="s">
        <v>156</v>
      </c>
      <c r="E244" s="233" t="s">
        <v>19</v>
      </c>
      <c r="F244" s="234" t="s">
        <v>634</v>
      </c>
      <c r="G244" s="231"/>
      <c r="H244" s="235">
        <v>82.105000000000004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156</v>
      </c>
      <c r="AU244" s="241" t="s">
        <v>84</v>
      </c>
      <c r="AV244" s="13" t="s">
        <v>84</v>
      </c>
      <c r="AW244" s="13" t="s">
        <v>36</v>
      </c>
      <c r="AX244" s="13" t="s">
        <v>75</v>
      </c>
      <c r="AY244" s="241" t="s">
        <v>129</v>
      </c>
    </row>
    <row r="245" s="13" customFormat="1">
      <c r="A245" s="13"/>
      <c r="B245" s="230"/>
      <c r="C245" s="231"/>
      <c r="D245" s="232" t="s">
        <v>156</v>
      </c>
      <c r="E245" s="233" t="s">
        <v>19</v>
      </c>
      <c r="F245" s="234" t="s">
        <v>635</v>
      </c>
      <c r="G245" s="231"/>
      <c r="H245" s="235">
        <v>160.184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156</v>
      </c>
      <c r="AU245" s="241" t="s">
        <v>84</v>
      </c>
      <c r="AV245" s="13" t="s">
        <v>84</v>
      </c>
      <c r="AW245" s="13" t="s">
        <v>36</v>
      </c>
      <c r="AX245" s="13" t="s">
        <v>75</v>
      </c>
      <c r="AY245" s="241" t="s">
        <v>129</v>
      </c>
    </row>
    <row r="246" s="14" customFormat="1">
      <c r="A246" s="14"/>
      <c r="B246" s="260"/>
      <c r="C246" s="261"/>
      <c r="D246" s="232" t="s">
        <v>156</v>
      </c>
      <c r="E246" s="262" t="s">
        <v>19</v>
      </c>
      <c r="F246" s="263" t="s">
        <v>636</v>
      </c>
      <c r="G246" s="261"/>
      <c r="H246" s="264">
        <v>242.28899999999999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0" t="s">
        <v>156</v>
      </c>
      <c r="AU246" s="270" t="s">
        <v>84</v>
      </c>
      <c r="AV246" s="14" t="s">
        <v>138</v>
      </c>
      <c r="AW246" s="14" t="s">
        <v>36</v>
      </c>
      <c r="AX246" s="14" t="s">
        <v>82</v>
      </c>
      <c r="AY246" s="270" t="s">
        <v>129</v>
      </c>
    </row>
    <row r="247" s="2" customFormat="1" ht="24.15" customHeight="1">
      <c r="A247" s="38"/>
      <c r="B247" s="39"/>
      <c r="C247" s="212" t="s">
        <v>637</v>
      </c>
      <c r="D247" s="212" t="s">
        <v>133</v>
      </c>
      <c r="E247" s="213" t="s">
        <v>158</v>
      </c>
      <c r="F247" s="214" t="s">
        <v>159</v>
      </c>
      <c r="G247" s="215" t="s">
        <v>136</v>
      </c>
      <c r="H247" s="216">
        <v>64.849999999999994</v>
      </c>
      <c r="I247" s="217"/>
      <c r="J247" s="218">
        <f>ROUND(I247*H247,2)</f>
        <v>0</v>
      </c>
      <c r="K247" s="214" t="s">
        <v>137</v>
      </c>
      <c r="L247" s="44"/>
      <c r="M247" s="219" t="s">
        <v>19</v>
      </c>
      <c r="N247" s="220" t="s">
        <v>46</v>
      </c>
      <c r="O247" s="84"/>
      <c r="P247" s="221">
        <f>O247*H247</f>
        <v>0</v>
      </c>
      <c r="Q247" s="221">
        <v>0</v>
      </c>
      <c r="R247" s="221">
        <f>Q247*H247</f>
        <v>0</v>
      </c>
      <c r="S247" s="221">
        <v>3.0000000000000001E-05</v>
      </c>
      <c r="T247" s="222">
        <f>S247*H247</f>
        <v>0.0019455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153</v>
      </c>
      <c r="AT247" s="223" t="s">
        <v>133</v>
      </c>
      <c r="AU247" s="223" t="s">
        <v>84</v>
      </c>
      <c r="AY247" s="17" t="s">
        <v>129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82</v>
      </c>
      <c r="BK247" s="224">
        <f>ROUND(I247*H247,2)</f>
        <v>0</v>
      </c>
      <c r="BL247" s="17" t="s">
        <v>153</v>
      </c>
      <c r="BM247" s="223" t="s">
        <v>638</v>
      </c>
    </row>
    <row r="248" s="2" customFormat="1">
      <c r="A248" s="38"/>
      <c r="B248" s="39"/>
      <c r="C248" s="40"/>
      <c r="D248" s="225" t="s">
        <v>140</v>
      </c>
      <c r="E248" s="40"/>
      <c r="F248" s="226" t="s">
        <v>161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140</v>
      </c>
      <c r="AU248" s="17" t="s">
        <v>84</v>
      </c>
    </row>
    <row r="249" s="13" customFormat="1">
      <c r="A249" s="13"/>
      <c r="B249" s="230"/>
      <c r="C249" s="231"/>
      <c r="D249" s="232" t="s">
        <v>156</v>
      </c>
      <c r="E249" s="233" t="s">
        <v>19</v>
      </c>
      <c r="F249" s="234" t="s">
        <v>639</v>
      </c>
      <c r="G249" s="231"/>
      <c r="H249" s="235">
        <v>64.849999999999994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156</v>
      </c>
      <c r="AU249" s="241" t="s">
        <v>84</v>
      </c>
      <c r="AV249" s="13" t="s">
        <v>84</v>
      </c>
      <c r="AW249" s="13" t="s">
        <v>36</v>
      </c>
      <c r="AX249" s="13" t="s">
        <v>82</v>
      </c>
      <c r="AY249" s="241" t="s">
        <v>129</v>
      </c>
    </row>
    <row r="250" s="2" customFormat="1" ht="16.5" customHeight="1">
      <c r="A250" s="38"/>
      <c r="B250" s="39"/>
      <c r="C250" s="242" t="s">
        <v>640</v>
      </c>
      <c r="D250" s="242" t="s">
        <v>163</v>
      </c>
      <c r="E250" s="243" t="s">
        <v>164</v>
      </c>
      <c r="F250" s="244" t="s">
        <v>165</v>
      </c>
      <c r="G250" s="245" t="s">
        <v>136</v>
      </c>
      <c r="H250" s="246">
        <v>68.093000000000004</v>
      </c>
      <c r="I250" s="247"/>
      <c r="J250" s="248">
        <f>ROUND(I250*H250,2)</f>
        <v>0</v>
      </c>
      <c r="K250" s="244" t="s">
        <v>137</v>
      </c>
      <c r="L250" s="249"/>
      <c r="M250" s="250" t="s">
        <v>19</v>
      </c>
      <c r="N250" s="251" t="s">
        <v>46</v>
      </c>
      <c r="O250" s="84"/>
      <c r="P250" s="221">
        <f>O250*H250</f>
        <v>0</v>
      </c>
      <c r="Q250" s="221">
        <v>4.0000000000000003E-05</v>
      </c>
      <c r="R250" s="221">
        <f>Q250*H250</f>
        <v>0.0027237200000000002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166</v>
      </c>
      <c r="AT250" s="223" t="s">
        <v>163</v>
      </c>
      <c r="AU250" s="223" t="s">
        <v>84</v>
      </c>
      <c r="AY250" s="17" t="s">
        <v>129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82</v>
      </c>
      <c r="BK250" s="224">
        <f>ROUND(I250*H250,2)</f>
        <v>0</v>
      </c>
      <c r="BL250" s="17" t="s">
        <v>153</v>
      </c>
      <c r="BM250" s="223" t="s">
        <v>641</v>
      </c>
    </row>
    <row r="251" s="13" customFormat="1">
      <c r="A251" s="13"/>
      <c r="B251" s="230"/>
      <c r="C251" s="231"/>
      <c r="D251" s="232" t="s">
        <v>156</v>
      </c>
      <c r="E251" s="231"/>
      <c r="F251" s="234" t="s">
        <v>642</v>
      </c>
      <c r="G251" s="231"/>
      <c r="H251" s="235">
        <v>68.093000000000004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156</v>
      </c>
      <c r="AU251" s="241" t="s">
        <v>84</v>
      </c>
      <c r="AV251" s="13" t="s">
        <v>84</v>
      </c>
      <c r="AW251" s="13" t="s">
        <v>4</v>
      </c>
      <c r="AX251" s="13" t="s">
        <v>82</v>
      </c>
      <c r="AY251" s="241" t="s">
        <v>129</v>
      </c>
    </row>
    <row r="252" s="2" customFormat="1" ht="44.25" customHeight="1">
      <c r="A252" s="38"/>
      <c r="B252" s="39"/>
      <c r="C252" s="212" t="s">
        <v>643</v>
      </c>
      <c r="D252" s="212" t="s">
        <v>133</v>
      </c>
      <c r="E252" s="213" t="s">
        <v>170</v>
      </c>
      <c r="F252" s="214" t="s">
        <v>171</v>
      </c>
      <c r="G252" s="215" t="s">
        <v>136</v>
      </c>
      <c r="H252" s="216">
        <v>10.6</v>
      </c>
      <c r="I252" s="217"/>
      <c r="J252" s="218">
        <f>ROUND(I252*H252,2)</f>
        <v>0</v>
      </c>
      <c r="K252" s="214" t="s">
        <v>137</v>
      </c>
      <c r="L252" s="44"/>
      <c r="M252" s="219" t="s">
        <v>19</v>
      </c>
      <c r="N252" s="220" t="s">
        <v>46</v>
      </c>
      <c r="O252" s="84"/>
      <c r="P252" s="221">
        <f>O252*H252</f>
        <v>0</v>
      </c>
      <c r="Q252" s="221">
        <v>0</v>
      </c>
      <c r="R252" s="221">
        <f>Q252*H252</f>
        <v>0</v>
      </c>
      <c r="S252" s="221">
        <v>3.0000000000000001E-05</v>
      </c>
      <c r="T252" s="222">
        <f>S252*H252</f>
        <v>0.00031799999999999998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3" t="s">
        <v>153</v>
      </c>
      <c r="AT252" s="223" t="s">
        <v>133</v>
      </c>
      <c r="AU252" s="223" t="s">
        <v>84</v>
      </c>
      <c r="AY252" s="17" t="s">
        <v>129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7" t="s">
        <v>82</v>
      </c>
      <c r="BK252" s="224">
        <f>ROUND(I252*H252,2)</f>
        <v>0</v>
      </c>
      <c r="BL252" s="17" t="s">
        <v>153</v>
      </c>
      <c r="BM252" s="223" t="s">
        <v>644</v>
      </c>
    </row>
    <row r="253" s="2" customFormat="1">
      <c r="A253" s="38"/>
      <c r="B253" s="39"/>
      <c r="C253" s="40"/>
      <c r="D253" s="225" t="s">
        <v>140</v>
      </c>
      <c r="E253" s="40"/>
      <c r="F253" s="226" t="s">
        <v>173</v>
      </c>
      <c r="G253" s="40"/>
      <c r="H253" s="40"/>
      <c r="I253" s="227"/>
      <c r="J253" s="40"/>
      <c r="K253" s="40"/>
      <c r="L253" s="44"/>
      <c r="M253" s="228"/>
      <c r="N253" s="229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140</v>
      </c>
      <c r="AU253" s="17" t="s">
        <v>84</v>
      </c>
    </row>
    <row r="254" s="13" customFormat="1">
      <c r="A254" s="13"/>
      <c r="B254" s="230"/>
      <c r="C254" s="231"/>
      <c r="D254" s="232" t="s">
        <v>156</v>
      </c>
      <c r="E254" s="233" t="s">
        <v>19</v>
      </c>
      <c r="F254" s="234" t="s">
        <v>645</v>
      </c>
      <c r="G254" s="231"/>
      <c r="H254" s="235">
        <v>10.6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156</v>
      </c>
      <c r="AU254" s="241" t="s">
        <v>84</v>
      </c>
      <c r="AV254" s="13" t="s">
        <v>84</v>
      </c>
      <c r="AW254" s="13" t="s">
        <v>36</v>
      </c>
      <c r="AX254" s="13" t="s">
        <v>82</v>
      </c>
      <c r="AY254" s="241" t="s">
        <v>129</v>
      </c>
    </row>
    <row r="255" s="2" customFormat="1" ht="16.5" customHeight="1">
      <c r="A255" s="38"/>
      <c r="B255" s="39"/>
      <c r="C255" s="242" t="s">
        <v>646</v>
      </c>
      <c r="D255" s="242" t="s">
        <v>163</v>
      </c>
      <c r="E255" s="243" t="s">
        <v>176</v>
      </c>
      <c r="F255" s="244" t="s">
        <v>177</v>
      </c>
      <c r="G255" s="245" t="s">
        <v>136</v>
      </c>
      <c r="H255" s="246">
        <v>11.130000000000001</v>
      </c>
      <c r="I255" s="247"/>
      <c r="J255" s="248">
        <f>ROUND(I255*H255,2)</f>
        <v>0</v>
      </c>
      <c r="K255" s="244" t="s">
        <v>137</v>
      </c>
      <c r="L255" s="249"/>
      <c r="M255" s="250" t="s">
        <v>19</v>
      </c>
      <c r="N255" s="251" t="s">
        <v>46</v>
      </c>
      <c r="O255" s="84"/>
      <c r="P255" s="221">
        <f>O255*H255</f>
        <v>0</v>
      </c>
      <c r="Q255" s="221">
        <v>4.0000000000000003E-05</v>
      </c>
      <c r="R255" s="221">
        <f>Q255*H255</f>
        <v>0.00044520000000000009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166</v>
      </c>
      <c r="AT255" s="223" t="s">
        <v>163</v>
      </c>
      <c r="AU255" s="223" t="s">
        <v>84</v>
      </c>
      <c r="AY255" s="17" t="s">
        <v>129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82</v>
      </c>
      <c r="BK255" s="224">
        <f>ROUND(I255*H255,2)</f>
        <v>0</v>
      </c>
      <c r="BL255" s="17" t="s">
        <v>153</v>
      </c>
      <c r="BM255" s="223" t="s">
        <v>647</v>
      </c>
    </row>
    <row r="256" s="13" customFormat="1">
      <c r="A256" s="13"/>
      <c r="B256" s="230"/>
      <c r="C256" s="231"/>
      <c r="D256" s="232" t="s">
        <v>156</v>
      </c>
      <c r="E256" s="231"/>
      <c r="F256" s="234" t="s">
        <v>648</v>
      </c>
      <c r="G256" s="231"/>
      <c r="H256" s="235">
        <v>11.130000000000001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156</v>
      </c>
      <c r="AU256" s="241" t="s">
        <v>84</v>
      </c>
      <c r="AV256" s="13" t="s">
        <v>84</v>
      </c>
      <c r="AW256" s="13" t="s">
        <v>4</v>
      </c>
      <c r="AX256" s="13" t="s">
        <v>82</v>
      </c>
      <c r="AY256" s="241" t="s">
        <v>129</v>
      </c>
    </row>
    <row r="257" s="2" customFormat="1" ht="33" customHeight="1">
      <c r="A257" s="38"/>
      <c r="B257" s="39"/>
      <c r="C257" s="212" t="s">
        <v>281</v>
      </c>
      <c r="D257" s="212" t="s">
        <v>133</v>
      </c>
      <c r="E257" s="213" t="s">
        <v>188</v>
      </c>
      <c r="F257" s="214" t="s">
        <v>189</v>
      </c>
      <c r="G257" s="215" t="s">
        <v>136</v>
      </c>
      <c r="H257" s="216">
        <v>242.28899999999999</v>
      </c>
      <c r="I257" s="217"/>
      <c r="J257" s="218">
        <f>ROUND(I257*H257,2)</f>
        <v>0</v>
      </c>
      <c r="K257" s="214" t="s">
        <v>137</v>
      </c>
      <c r="L257" s="44"/>
      <c r="M257" s="219" t="s">
        <v>19</v>
      </c>
      <c r="N257" s="220" t="s">
        <v>46</v>
      </c>
      <c r="O257" s="84"/>
      <c r="P257" s="221">
        <f>O257*H257</f>
        <v>0</v>
      </c>
      <c r="Q257" s="221">
        <v>0.00021000000000000001</v>
      </c>
      <c r="R257" s="221">
        <f>Q257*H257</f>
        <v>0.050880689999999999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153</v>
      </c>
      <c r="AT257" s="223" t="s">
        <v>133</v>
      </c>
      <c r="AU257" s="223" t="s">
        <v>84</v>
      </c>
      <c r="AY257" s="17" t="s">
        <v>129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82</v>
      </c>
      <c r="BK257" s="224">
        <f>ROUND(I257*H257,2)</f>
        <v>0</v>
      </c>
      <c r="BL257" s="17" t="s">
        <v>153</v>
      </c>
      <c r="BM257" s="223" t="s">
        <v>649</v>
      </c>
    </row>
    <row r="258" s="2" customFormat="1">
      <c r="A258" s="38"/>
      <c r="B258" s="39"/>
      <c r="C258" s="40"/>
      <c r="D258" s="225" t="s">
        <v>140</v>
      </c>
      <c r="E258" s="40"/>
      <c r="F258" s="226" t="s">
        <v>191</v>
      </c>
      <c r="G258" s="40"/>
      <c r="H258" s="40"/>
      <c r="I258" s="227"/>
      <c r="J258" s="40"/>
      <c r="K258" s="40"/>
      <c r="L258" s="44"/>
      <c r="M258" s="228"/>
      <c r="N258" s="229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140</v>
      </c>
      <c r="AU258" s="17" t="s">
        <v>84</v>
      </c>
    </row>
    <row r="259" s="13" customFormat="1">
      <c r="A259" s="13"/>
      <c r="B259" s="230"/>
      <c r="C259" s="231"/>
      <c r="D259" s="232" t="s">
        <v>156</v>
      </c>
      <c r="E259" s="233" t="s">
        <v>19</v>
      </c>
      <c r="F259" s="234" t="s">
        <v>635</v>
      </c>
      <c r="G259" s="231"/>
      <c r="H259" s="235">
        <v>160.184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156</v>
      </c>
      <c r="AU259" s="241" t="s">
        <v>84</v>
      </c>
      <c r="AV259" s="13" t="s">
        <v>84</v>
      </c>
      <c r="AW259" s="13" t="s">
        <v>36</v>
      </c>
      <c r="AX259" s="13" t="s">
        <v>75</v>
      </c>
      <c r="AY259" s="241" t="s">
        <v>129</v>
      </c>
    </row>
    <row r="260" s="13" customFormat="1">
      <c r="A260" s="13"/>
      <c r="B260" s="230"/>
      <c r="C260" s="231"/>
      <c r="D260" s="232" t="s">
        <v>156</v>
      </c>
      <c r="E260" s="233" t="s">
        <v>19</v>
      </c>
      <c r="F260" s="234" t="s">
        <v>650</v>
      </c>
      <c r="G260" s="231"/>
      <c r="H260" s="235">
        <v>82.105000000000004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156</v>
      </c>
      <c r="AU260" s="241" t="s">
        <v>84</v>
      </c>
      <c r="AV260" s="13" t="s">
        <v>84</v>
      </c>
      <c r="AW260" s="13" t="s">
        <v>36</v>
      </c>
      <c r="AX260" s="13" t="s">
        <v>75</v>
      </c>
      <c r="AY260" s="241" t="s">
        <v>129</v>
      </c>
    </row>
    <row r="261" s="14" customFormat="1">
      <c r="A261" s="14"/>
      <c r="B261" s="260"/>
      <c r="C261" s="261"/>
      <c r="D261" s="232" t="s">
        <v>156</v>
      </c>
      <c r="E261" s="262" t="s">
        <v>19</v>
      </c>
      <c r="F261" s="263" t="s">
        <v>636</v>
      </c>
      <c r="G261" s="261"/>
      <c r="H261" s="264">
        <v>242.28899999999999</v>
      </c>
      <c r="I261" s="265"/>
      <c r="J261" s="261"/>
      <c r="K261" s="261"/>
      <c r="L261" s="266"/>
      <c r="M261" s="267"/>
      <c r="N261" s="268"/>
      <c r="O261" s="268"/>
      <c r="P261" s="268"/>
      <c r="Q261" s="268"/>
      <c r="R261" s="268"/>
      <c r="S261" s="268"/>
      <c r="T261" s="26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0" t="s">
        <v>156</v>
      </c>
      <c r="AU261" s="270" t="s">
        <v>84</v>
      </c>
      <c r="AV261" s="14" t="s">
        <v>138</v>
      </c>
      <c r="AW261" s="14" t="s">
        <v>36</v>
      </c>
      <c r="AX261" s="14" t="s">
        <v>82</v>
      </c>
      <c r="AY261" s="270" t="s">
        <v>129</v>
      </c>
    </row>
    <row r="262" s="2" customFormat="1" ht="37.8" customHeight="1">
      <c r="A262" s="38"/>
      <c r="B262" s="39"/>
      <c r="C262" s="212" t="s">
        <v>309</v>
      </c>
      <c r="D262" s="212" t="s">
        <v>133</v>
      </c>
      <c r="E262" s="213" t="s">
        <v>193</v>
      </c>
      <c r="F262" s="214" t="s">
        <v>194</v>
      </c>
      <c r="G262" s="215" t="s">
        <v>136</v>
      </c>
      <c r="H262" s="216">
        <v>242.28899999999999</v>
      </c>
      <c r="I262" s="217"/>
      <c r="J262" s="218">
        <f>ROUND(I262*H262,2)</f>
        <v>0</v>
      </c>
      <c r="K262" s="214" t="s">
        <v>137</v>
      </c>
      <c r="L262" s="44"/>
      <c r="M262" s="219" t="s">
        <v>19</v>
      </c>
      <c r="N262" s="220" t="s">
        <v>46</v>
      </c>
      <c r="O262" s="84"/>
      <c r="P262" s="221">
        <f>O262*H262</f>
        <v>0</v>
      </c>
      <c r="Q262" s="221">
        <v>0.00029</v>
      </c>
      <c r="R262" s="221">
        <f>Q262*H262</f>
        <v>0.070263809999999996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153</v>
      </c>
      <c r="AT262" s="223" t="s">
        <v>133</v>
      </c>
      <c r="AU262" s="223" t="s">
        <v>84</v>
      </c>
      <c r="AY262" s="17" t="s">
        <v>129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82</v>
      </c>
      <c r="BK262" s="224">
        <f>ROUND(I262*H262,2)</f>
        <v>0</v>
      </c>
      <c r="BL262" s="17" t="s">
        <v>153</v>
      </c>
      <c r="BM262" s="223" t="s">
        <v>651</v>
      </c>
    </row>
    <row r="263" s="2" customFormat="1">
      <c r="A263" s="38"/>
      <c r="B263" s="39"/>
      <c r="C263" s="40"/>
      <c r="D263" s="225" t="s">
        <v>140</v>
      </c>
      <c r="E263" s="40"/>
      <c r="F263" s="226" t="s">
        <v>196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140</v>
      </c>
      <c r="AU263" s="17" t="s">
        <v>84</v>
      </c>
    </row>
    <row r="264" s="12" customFormat="1" ht="25.92" customHeight="1">
      <c r="A264" s="12"/>
      <c r="B264" s="196"/>
      <c r="C264" s="197"/>
      <c r="D264" s="198" t="s">
        <v>74</v>
      </c>
      <c r="E264" s="199" t="s">
        <v>222</v>
      </c>
      <c r="F264" s="199" t="s">
        <v>223</v>
      </c>
      <c r="G264" s="197"/>
      <c r="H264" s="197"/>
      <c r="I264" s="200"/>
      <c r="J264" s="201">
        <f>BK264</f>
        <v>0</v>
      </c>
      <c r="K264" s="197"/>
      <c r="L264" s="202"/>
      <c r="M264" s="203"/>
      <c r="N264" s="204"/>
      <c r="O264" s="204"/>
      <c r="P264" s="205">
        <f>SUM(P265:P269)</f>
        <v>0</v>
      </c>
      <c r="Q264" s="204"/>
      <c r="R264" s="205">
        <f>SUM(R265:R269)</f>
        <v>0</v>
      </c>
      <c r="S264" s="204"/>
      <c r="T264" s="206">
        <f>SUM(T265:T269)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7" t="s">
        <v>138</v>
      </c>
      <c r="AT264" s="208" t="s">
        <v>74</v>
      </c>
      <c r="AU264" s="208" t="s">
        <v>75</v>
      </c>
      <c r="AY264" s="207" t="s">
        <v>129</v>
      </c>
      <c r="BK264" s="209">
        <f>SUM(BK265:BK269)</f>
        <v>0</v>
      </c>
    </row>
    <row r="265" s="2" customFormat="1" ht="24.15" customHeight="1">
      <c r="A265" s="38"/>
      <c r="B265" s="39"/>
      <c r="C265" s="212" t="s">
        <v>652</v>
      </c>
      <c r="D265" s="212" t="s">
        <v>133</v>
      </c>
      <c r="E265" s="213" t="s">
        <v>653</v>
      </c>
      <c r="F265" s="214" t="s">
        <v>654</v>
      </c>
      <c r="G265" s="215" t="s">
        <v>655</v>
      </c>
      <c r="H265" s="216">
        <v>12</v>
      </c>
      <c r="I265" s="217"/>
      <c r="J265" s="218">
        <f>ROUND(I265*H265,2)</f>
        <v>0</v>
      </c>
      <c r="K265" s="214" t="s">
        <v>137</v>
      </c>
      <c r="L265" s="44"/>
      <c r="M265" s="219" t="s">
        <v>19</v>
      </c>
      <c r="N265" s="220" t="s">
        <v>46</v>
      </c>
      <c r="O265" s="84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656</v>
      </c>
      <c r="AT265" s="223" t="s">
        <v>133</v>
      </c>
      <c r="AU265" s="223" t="s">
        <v>82</v>
      </c>
      <c r="AY265" s="17" t="s">
        <v>129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82</v>
      </c>
      <c r="BK265" s="224">
        <f>ROUND(I265*H265,2)</f>
        <v>0</v>
      </c>
      <c r="BL265" s="17" t="s">
        <v>656</v>
      </c>
      <c r="BM265" s="223" t="s">
        <v>657</v>
      </c>
    </row>
    <row r="266" s="2" customFormat="1">
      <c r="A266" s="38"/>
      <c r="B266" s="39"/>
      <c r="C266" s="40"/>
      <c r="D266" s="225" t="s">
        <v>140</v>
      </c>
      <c r="E266" s="40"/>
      <c r="F266" s="226" t="s">
        <v>658</v>
      </c>
      <c r="G266" s="40"/>
      <c r="H266" s="40"/>
      <c r="I266" s="227"/>
      <c r="J266" s="40"/>
      <c r="K266" s="40"/>
      <c r="L266" s="44"/>
      <c r="M266" s="228"/>
      <c r="N266" s="229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140</v>
      </c>
      <c r="AU266" s="17" t="s">
        <v>82</v>
      </c>
    </row>
    <row r="267" s="15" customFormat="1">
      <c r="A267" s="15"/>
      <c r="B267" s="271"/>
      <c r="C267" s="272"/>
      <c r="D267" s="232" t="s">
        <v>156</v>
      </c>
      <c r="E267" s="273" t="s">
        <v>19</v>
      </c>
      <c r="F267" s="274" t="s">
        <v>659</v>
      </c>
      <c r="G267" s="272"/>
      <c r="H267" s="273" t="s">
        <v>19</v>
      </c>
      <c r="I267" s="275"/>
      <c r="J267" s="272"/>
      <c r="K267" s="272"/>
      <c r="L267" s="276"/>
      <c r="M267" s="277"/>
      <c r="N267" s="278"/>
      <c r="O267" s="278"/>
      <c r="P267" s="278"/>
      <c r="Q267" s="278"/>
      <c r="R267" s="278"/>
      <c r="S267" s="278"/>
      <c r="T267" s="27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0" t="s">
        <v>156</v>
      </c>
      <c r="AU267" s="280" t="s">
        <v>82</v>
      </c>
      <c r="AV267" s="15" t="s">
        <v>82</v>
      </c>
      <c r="AW267" s="15" t="s">
        <v>36</v>
      </c>
      <c r="AX267" s="15" t="s">
        <v>75</v>
      </c>
      <c r="AY267" s="280" t="s">
        <v>129</v>
      </c>
    </row>
    <row r="268" s="13" customFormat="1">
      <c r="A268" s="13"/>
      <c r="B268" s="230"/>
      <c r="C268" s="231"/>
      <c r="D268" s="232" t="s">
        <v>156</v>
      </c>
      <c r="E268" s="233" t="s">
        <v>19</v>
      </c>
      <c r="F268" s="234" t="s">
        <v>8</v>
      </c>
      <c r="G268" s="231"/>
      <c r="H268" s="235">
        <v>12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156</v>
      </c>
      <c r="AU268" s="241" t="s">
        <v>82</v>
      </c>
      <c r="AV268" s="13" t="s">
        <v>84</v>
      </c>
      <c r="AW268" s="13" t="s">
        <v>36</v>
      </c>
      <c r="AX268" s="13" t="s">
        <v>75</v>
      </c>
      <c r="AY268" s="241" t="s">
        <v>129</v>
      </c>
    </row>
    <row r="269" s="14" customFormat="1">
      <c r="A269" s="14"/>
      <c r="B269" s="260"/>
      <c r="C269" s="261"/>
      <c r="D269" s="232" t="s">
        <v>156</v>
      </c>
      <c r="E269" s="262" t="s">
        <v>19</v>
      </c>
      <c r="F269" s="263" t="s">
        <v>636</v>
      </c>
      <c r="G269" s="261"/>
      <c r="H269" s="264">
        <v>12</v>
      </c>
      <c r="I269" s="265"/>
      <c r="J269" s="261"/>
      <c r="K269" s="261"/>
      <c r="L269" s="266"/>
      <c r="M269" s="281"/>
      <c r="N269" s="282"/>
      <c r="O269" s="282"/>
      <c r="P269" s="282"/>
      <c r="Q269" s="282"/>
      <c r="R269" s="282"/>
      <c r="S269" s="282"/>
      <c r="T269" s="28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0" t="s">
        <v>156</v>
      </c>
      <c r="AU269" s="270" t="s">
        <v>82</v>
      </c>
      <c r="AV269" s="14" t="s">
        <v>138</v>
      </c>
      <c r="AW269" s="14" t="s">
        <v>36</v>
      </c>
      <c r="AX269" s="14" t="s">
        <v>82</v>
      </c>
      <c r="AY269" s="270" t="s">
        <v>129</v>
      </c>
    </row>
    <row r="270" s="2" customFormat="1" ht="6.96" customHeight="1">
      <c r="A270" s="38"/>
      <c r="B270" s="59"/>
      <c r="C270" s="60"/>
      <c r="D270" s="60"/>
      <c r="E270" s="60"/>
      <c r="F270" s="60"/>
      <c r="G270" s="60"/>
      <c r="H270" s="60"/>
      <c r="I270" s="60"/>
      <c r="J270" s="60"/>
      <c r="K270" s="60"/>
      <c r="L270" s="44"/>
      <c r="M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</sheetData>
  <sheetProtection sheet="1" autoFilter="0" formatColumns="0" formatRows="0" objects="1" scenarios="1" spinCount="100000" saltValue="XQYJ8TrecyRj+csk4vopUWtnbSXeJ/TtDgjGC7BMmwzCrGUyUT2Ozt/+H7lINFFvohanx43Nc1rpIdjVVLujvQ==" hashValue="ZiQP21k5NIAH69BJWKhAVIbz6Vc5MQFgW7gp0TWPiloz82YJc9A6uHxs5fuK0Bbj2EpDEW6MUdRUGrYrgKYMHw==" algorithmName="SHA-512" password="CC35"/>
  <autoFilter ref="C93:K269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5_01/317142426"/>
    <hyperlink ref="F100" r:id="rId2" display="https://podminky.urs.cz/item/CS_URS_2025_01/319202115"/>
    <hyperlink ref="F102" r:id="rId3" display="https://podminky.urs.cz/item/CS_URS_2025_01/342272245"/>
    <hyperlink ref="F106" r:id="rId4" display="https://podminky.urs.cz/item/CS_URS_2025_01/612321141"/>
    <hyperlink ref="F109" r:id="rId5" display="https://podminky.urs.cz/item/CS_URS_2025_01/612324111"/>
    <hyperlink ref="F111" r:id="rId6" display="https://podminky.urs.cz/item/CS_URS_2025_01/612324191"/>
    <hyperlink ref="F113" r:id="rId7" display="https://podminky.urs.cz/item/CS_URS_2025_01/612325131"/>
    <hyperlink ref="F115" r:id="rId8" display="https://podminky.urs.cz/item/CS_URS_2025_01/612325191"/>
    <hyperlink ref="F118" r:id="rId9" display="https://podminky.urs.cz/item/CS_URS_2025_01/612328131"/>
    <hyperlink ref="F120" r:id="rId10" display="https://podminky.urs.cz/item/CS_URS_2025_01/632451105"/>
    <hyperlink ref="F122" r:id="rId11" display="https://podminky.urs.cz/item/CS_URS_2025_01/642942721"/>
    <hyperlink ref="F125" r:id="rId12" display="https://podminky.urs.cz/item/CS_URS_2025_01/949101111"/>
    <hyperlink ref="F127" r:id="rId13" display="https://podminky.urs.cz/item/CS_URS_2025_01/952901111"/>
    <hyperlink ref="F129" r:id="rId14" display="https://podminky.urs.cz/item/CS_URS_2025_01/968072456"/>
    <hyperlink ref="F132" r:id="rId15" display="https://podminky.urs.cz/item/CS_URS_2025_01/978013191"/>
    <hyperlink ref="F138" r:id="rId16" display="https://podminky.urs.cz/item/CS_URS_2025_01/997013211"/>
    <hyperlink ref="F140" r:id="rId17" display="https://podminky.urs.cz/item/CS_URS_2025_01/997013501"/>
    <hyperlink ref="F142" r:id="rId18" display="https://podminky.urs.cz/item/CS_URS_2025_01/997013509"/>
    <hyperlink ref="F145" r:id="rId19" display="https://podminky.urs.cz/item/CS_URS_2025_01/997013871"/>
    <hyperlink ref="F148" r:id="rId20" display="https://podminky.urs.cz/item/CS_URS_2025_01/998018001"/>
    <hyperlink ref="F152" r:id="rId21" display="https://podminky.urs.cz/item/CS_URS_2025_01/711113127"/>
    <hyperlink ref="F154" r:id="rId22" display="https://podminky.urs.cz/item/CS_URS_2025_01/711493122"/>
    <hyperlink ref="F156" r:id="rId23" display="https://podminky.urs.cz/item/CS_URS_2025_01/998711101"/>
    <hyperlink ref="F158" r:id="rId24" display="https://podminky.urs.cz/item/CS_URS_2023_01/998711181"/>
    <hyperlink ref="F161" r:id="rId25" display="https://podminky.urs.cz/item/CS_URS_2025_01/763111811"/>
    <hyperlink ref="F165" r:id="rId26" display="https://podminky.urs.cz/item/CS_URS_2025_01/766660011"/>
    <hyperlink ref="F168" r:id="rId27" display="https://podminky.urs.cz/item/CS_URS_2025_01/766660729"/>
    <hyperlink ref="F171" r:id="rId28" display="https://podminky.urs.cz/item/CS_URS_2025_01/998766101"/>
    <hyperlink ref="F173" r:id="rId29" display="https://podminky.urs.cz/item/CS_URS_2023_01/998766181"/>
    <hyperlink ref="F176" r:id="rId30" display="https://podminky.urs.cz/item/CS_URS_2025_01/771111011"/>
    <hyperlink ref="F178" r:id="rId31" display="https://podminky.urs.cz/item/CS_URS_2025_01/771121011"/>
    <hyperlink ref="F180" r:id="rId32" display="https://podminky.urs.cz/item/CS_URS_2025_01/771151023"/>
    <hyperlink ref="F182" r:id="rId33" display="https://podminky.urs.cz/item/CS_URS_2025_01/771471810"/>
    <hyperlink ref="F185" r:id="rId34" display="https://podminky.urs.cz/item/CS_URS_2025_01/771474112"/>
    <hyperlink ref="F189" r:id="rId35" display="https://podminky.urs.cz/item/CS_URS_2025_01/771571810"/>
    <hyperlink ref="F191" r:id="rId36" display="https://podminky.urs.cz/item/CS_URS_2023_01/771574243"/>
    <hyperlink ref="F195" r:id="rId37" display="https://podminky.urs.cz/item/CS_URS_2025_01/771591112"/>
    <hyperlink ref="F197" r:id="rId38" display="https://podminky.urs.cz/item/CS_URS_2025_01/998771101"/>
    <hyperlink ref="F199" r:id="rId39" display="https://podminky.urs.cz/item/CS_URS_2023_01/998771181"/>
    <hyperlink ref="F202" r:id="rId40" display="https://podminky.urs.cz/item/CS_URS_2025_01/776111112"/>
    <hyperlink ref="F204" r:id="rId41" display="https://podminky.urs.cz/item/CS_URS_2025_01/776111311"/>
    <hyperlink ref="F206" r:id="rId42" display="https://podminky.urs.cz/item/CS_URS_2025_01/776121321"/>
    <hyperlink ref="F208" r:id="rId43" display="https://podminky.urs.cz/item/CS_URS_2025_01/776201811"/>
    <hyperlink ref="F210" r:id="rId44" display="https://podminky.urs.cz/item/CS_URS_2025_01/776221111"/>
    <hyperlink ref="F214" r:id="rId45" display="https://podminky.urs.cz/item/CS_URS_2025_01/776223111"/>
    <hyperlink ref="F217" r:id="rId46" display="https://podminky.urs.cz/item/CS_URS_2025_01/776411111"/>
    <hyperlink ref="F222" r:id="rId47" display="https://podminky.urs.cz/item/CS_URS_2025_01/998776101"/>
    <hyperlink ref="F224" r:id="rId48" display="https://podminky.urs.cz/item/CS_URS_2023_01/998776181"/>
    <hyperlink ref="F227" r:id="rId49" display="https://podminky.urs.cz/item/CS_URS_2025_01/781111011"/>
    <hyperlink ref="F229" r:id="rId50" display="https://podminky.urs.cz/item/CS_URS_2025_01/781121011"/>
    <hyperlink ref="F231" r:id="rId51" display="https://podminky.urs.cz/item/CS_URS_2025_01/781471810"/>
    <hyperlink ref="F234" r:id="rId52" display="https://podminky.urs.cz/item/CS_URS_2025_01/781474112"/>
    <hyperlink ref="F238" r:id="rId53" display="https://podminky.urs.cz/item/CS_URS_2025_01/998781101"/>
    <hyperlink ref="F240" r:id="rId54" display="https://podminky.urs.cz/item/CS_URS_2023_01/998781181"/>
    <hyperlink ref="F243" r:id="rId55" display="https://podminky.urs.cz/item/CS_URS_2025_01/784111001"/>
    <hyperlink ref="F248" r:id="rId56" display="https://podminky.urs.cz/item/CS_URS_2025_01/784171101"/>
    <hyperlink ref="F253" r:id="rId57" display="https://podminky.urs.cz/item/CS_URS_2025_01/784171111"/>
    <hyperlink ref="F258" r:id="rId58" display="https://podminky.urs.cz/item/CS_URS_2025_01/784181101"/>
    <hyperlink ref="F263" r:id="rId59" display="https://podminky.urs.cz/item/CS_URS_2025_01/784221101"/>
    <hyperlink ref="F266" r:id="rId60" display="https://podminky.urs.cz/item/CS_URS_2025_01/HZS2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Odborné učebny - ZŠ Bílina(stavební práce)</v>
      </c>
      <c r="F7" s="142"/>
      <c r="G7" s="142"/>
      <c r="H7" s="142"/>
      <c r="L7" s="20"/>
    </row>
    <row r="8" s="1" customFormat="1" ht="12" customHeight="1">
      <c r="B8" s="20"/>
      <c r="D8" s="142" t="s">
        <v>102</v>
      </c>
      <c r="L8" s="20"/>
    </row>
    <row r="9" s="2" customFormat="1" ht="16.5" customHeight="1">
      <c r="A9" s="38"/>
      <c r="B9" s="44"/>
      <c r="C9" s="38"/>
      <c r="D9" s="38"/>
      <c r="E9" s="143" t="s">
        <v>323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224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660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26</v>
      </c>
      <c r="J22" s="133" t="s">
        <v>33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35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37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39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41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43</v>
      </c>
      <c r="G34" s="38"/>
      <c r="H34" s="38"/>
      <c r="I34" s="154" t="s">
        <v>42</v>
      </c>
      <c r="J34" s="154" t="s">
        <v>44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45</v>
      </c>
      <c r="E35" s="142" t="s">
        <v>46</v>
      </c>
      <c r="F35" s="156">
        <f>ROUND((SUM(BE89:BE114)),  2)</f>
        <v>0</v>
      </c>
      <c r="G35" s="38"/>
      <c r="H35" s="38"/>
      <c r="I35" s="157">
        <v>0.20999999999999999</v>
      </c>
      <c r="J35" s="156">
        <f>ROUND(((SUM(BE89:BE114))*I35),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47</v>
      </c>
      <c r="F36" s="156">
        <f>ROUND((SUM(BF89:BF114)),  2)</f>
        <v>0</v>
      </c>
      <c r="G36" s="38"/>
      <c r="H36" s="38"/>
      <c r="I36" s="157">
        <v>0.12</v>
      </c>
      <c r="J36" s="156">
        <f>ROUND(((SUM(BF89:BF114))*I36),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ROUND((SUM(BG89:BG114)),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49</v>
      </c>
      <c r="F38" s="156">
        <f>ROUND((SUM(BH89:BH114)),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50</v>
      </c>
      <c r="F39" s="156">
        <f>ROUND((SUM(BI89:BI114)),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Odborné učebny - ZŠ Bílina(stavební práce)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323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224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b1 - Elektroinstalace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parc.č.: 1785,1783</v>
      </c>
      <c r="G56" s="40"/>
      <c r="H56" s="40"/>
      <c r="I56" s="32" t="s">
        <v>23</v>
      </c>
      <c r="J56" s="72" t="str">
        <f>IF(J14="","",J14)</f>
        <v>3. 3. 2025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Bílina</v>
      </c>
      <c r="G58" s="40"/>
      <c r="H58" s="40"/>
      <c r="I58" s="32" t="s">
        <v>32</v>
      </c>
      <c r="J58" s="36" t="str">
        <f>E23</f>
        <v>MPtechnik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37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73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hidden="1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226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4"/>
      <c r="C66" s="175"/>
      <c r="D66" s="176" t="s">
        <v>110</v>
      </c>
      <c r="E66" s="177"/>
      <c r="F66" s="177"/>
      <c r="G66" s="177"/>
      <c r="H66" s="177"/>
      <c r="I66" s="177"/>
      <c r="J66" s="178">
        <f>J101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0"/>
      <c r="C67" s="125"/>
      <c r="D67" s="181" t="s">
        <v>227</v>
      </c>
      <c r="E67" s="182"/>
      <c r="F67" s="182"/>
      <c r="G67" s="182"/>
      <c r="H67" s="182"/>
      <c r="I67" s="182"/>
      <c r="J67" s="183">
        <f>J102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114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9" t="str">
        <f>E7</f>
        <v>Odborné učebny - ZŠ Bílina(stavební práce)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102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323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224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b1 - Elektroinstalace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parc.č.: 1785,1783</v>
      </c>
      <c r="G83" s="40"/>
      <c r="H83" s="40"/>
      <c r="I83" s="32" t="s">
        <v>23</v>
      </c>
      <c r="J83" s="72" t="str">
        <f>IF(J14="","",J14)</f>
        <v>3. 3. 2025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město Bílina</v>
      </c>
      <c r="G85" s="40"/>
      <c r="H85" s="40"/>
      <c r="I85" s="32" t="s">
        <v>32</v>
      </c>
      <c r="J85" s="36" t="str">
        <f>E23</f>
        <v>MPtechnik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30</v>
      </c>
      <c r="D86" s="40"/>
      <c r="E86" s="40"/>
      <c r="F86" s="27" t="str">
        <f>IF(E20="","",E20)</f>
        <v>Vyplň údaj</v>
      </c>
      <c r="G86" s="40"/>
      <c r="H86" s="40"/>
      <c r="I86" s="32" t="s">
        <v>37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115</v>
      </c>
      <c r="D88" s="188" t="s">
        <v>60</v>
      </c>
      <c r="E88" s="188" t="s">
        <v>56</v>
      </c>
      <c r="F88" s="188" t="s">
        <v>57</v>
      </c>
      <c r="G88" s="188" t="s">
        <v>116</v>
      </c>
      <c r="H88" s="188" t="s">
        <v>117</v>
      </c>
      <c r="I88" s="188" t="s">
        <v>118</v>
      </c>
      <c r="J88" s="188" t="s">
        <v>106</v>
      </c>
      <c r="K88" s="189" t="s">
        <v>119</v>
      </c>
      <c r="L88" s="190"/>
      <c r="M88" s="92" t="s">
        <v>19</v>
      </c>
      <c r="N88" s="93" t="s">
        <v>45</v>
      </c>
      <c r="O88" s="93" t="s">
        <v>120</v>
      </c>
      <c r="P88" s="93" t="s">
        <v>121</v>
      </c>
      <c r="Q88" s="93" t="s">
        <v>122</v>
      </c>
      <c r="R88" s="93" t="s">
        <v>123</v>
      </c>
      <c r="S88" s="93" t="s">
        <v>124</v>
      </c>
      <c r="T88" s="94" t="s">
        <v>125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126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P90+P101</f>
        <v>0</v>
      </c>
      <c r="Q89" s="96"/>
      <c r="R89" s="193">
        <f>R90+R101</f>
        <v>0</v>
      </c>
      <c r="S89" s="96"/>
      <c r="T89" s="194">
        <f>T90+T101</f>
        <v>0.012800000000000001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74</v>
      </c>
      <c r="AU89" s="17" t="s">
        <v>107</v>
      </c>
      <c r="BK89" s="195">
        <f>BK90+BK101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127</v>
      </c>
      <c r="F90" s="199" t="s">
        <v>128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</f>
        <v>0</v>
      </c>
      <c r="Q90" s="204"/>
      <c r="R90" s="205">
        <f>R91</f>
        <v>0</v>
      </c>
      <c r="S90" s="204"/>
      <c r="T90" s="206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82</v>
      </c>
      <c r="AT90" s="208" t="s">
        <v>74</v>
      </c>
      <c r="AU90" s="208" t="s">
        <v>75</v>
      </c>
      <c r="AY90" s="207" t="s">
        <v>129</v>
      </c>
      <c r="BK90" s="209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0" t="s">
        <v>228</v>
      </c>
      <c r="F91" s="210" t="s">
        <v>229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SUM(P92:P100)</f>
        <v>0</v>
      </c>
      <c r="Q91" s="204"/>
      <c r="R91" s="205">
        <f>SUM(R92:R100)</f>
        <v>0</v>
      </c>
      <c r="S91" s="204"/>
      <c r="T91" s="206">
        <f>SUM(T92:T100)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82</v>
      </c>
      <c r="AT91" s="208" t="s">
        <v>74</v>
      </c>
      <c r="AU91" s="208" t="s">
        <v>82</v>
      </c>
      <c r="AY91" s="207" t="s">
        <v>129</v>
      </c>
      <c r="BK91" s="209">
        <f>SUM(BK92:BK100)</f>
        <v>0</v>
      </c>
    </row>
    <row r="92" s="2" customFormat="1" ht="37.8" customHeight="1">
      <c r="A92" s="38"/>
      <c r="B92" s="39"/>
      <c r="C92" s="212" t="s">
        <v>82</v>
      </c>
      <c r="D92" s="212" t="s">
        <v>133</v>
      </c>
      <c r="E92" s="213" t="s">
        <v>230</v>
      </c>
      <c r="F92" s="214" t="s">
        <v>231</v>
      </c>
      <c r="G92" s="215" t="s">
        <v>214</v>
      </c>
      <c r="H92" s="216">
        <v>0.012999999999999999</v>
      </c>
      <c r="I92" s="217"/>
      <c r="J92" s="218">
        <f>ROUND(I92*H92,2)</f>
        <v>0</v>
      </c>
      <c r="K92" s="214" t="s">
        <v>137</v>
      </c>
      <c r="L92" s="44"/>
      <c r="M92" s="219" t="s">
        <v>19</v>
      </c>
      <c r="N92" s="220" t="s">
        <v>46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138</v>
      </c>
      <c r="AT92" s="223" t="s">
        <v>133</v>
      </c>
      <c r="AU92" s="223" t="s">
        <v>84</v>
      </c>
      <c r="AY92" s="17" t="s">
        <v>129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82</v>
      </c>
      <c r="BK92" s="224">
        <f>ROUND(I92*H92,2)</f>
        <v>0</v>
      </c>
      <c r="BL92" s="17" t="s">
        <v>138</v>
      </c>
      <c r="BM92" s="223" t="s">
        <v>661</v>
      </c>
    </row>
    <row r="93" s="2" customFormat="1">
      <c r="A93" s="38"/>
      <c r="B93" s="39"/>
      <c r="C93" s="40"/>
      <c r="D93" s="225" t="s">
        <v>140</v>
      </c>
      <c r="E93" s="40"/>
      <c r="F93" s="226" t="s">
        <v>233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140</v>
      </c>
      <c r="AU93" s="17" t="s">
        <v>84</v>
      </c>
    </row>
    <row r="94" s="2" customFormat="1" ht="33" customHeight="1">
      <c r="A94" s="38"/>
      <c r="B94" s="39"/>
      <c r="C94" s="212" t="s">
        <v>84</v>
      </c>
      <c r="D94" s="212" t="s">
        <v>133</v>
      </c>
      <c r="E94" s="213" t="s">
        <v>234</v>
      </c>
      <c r="F94" s="214" t="s">
        <v>235</v>
      </c>
      <c r="G94" s="215" t="s">
        <v>214</v>
      </c>
      <c r="H94" s="216">
        <v>0.012999999999999999</v>
      </c>
      <c r="I94" s="217"/>
      <c r="J94" s="218">
        <f>ROUND(I94*H94,2)</f>
        <v>0</v>
      </c>
      <c r="K94" s="214" t="s">
        <v>137</v>
      </c>
      <c r="L94" s="44"/>
      <c r="M94" s="219" t="s">
        <v>19</v>
      </c>
      <c r="N94" s="220" t="s">
        <v>46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138</v>
      </c>
      <c r="AT94" s="223" t="s">
        <v>133</v>
      </c>
      <c r="AU94" s="223" t="s">
        <v>84</v>
      </c>
      <c r="AY94" s="17" t="s">
        <v>129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82</v>
      </c>
      <c r="BK94" s="224">
        <f>ROUND(I94*H94,2)</f>
        <v>0</v>
      </c>
      <c r="BL94" s="17" t="s">
        <v>138</v>
      </c>
      <c r="BM94" s="223" t="s">
        <v>662</v>
      </c>
    </row>
    <row r="95" s="2" customFormat="1">
      <c r="A95" s="38"/>
      <c r="B95" s="39"/>
      <c r="C95" s="40"/>
      <c r="D95" s="225" t="s">
        <v>140</v>
      </c>
      <c r="E95" s="40"/>
      <c r="F95" s="226" t="s">
        <v>237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140</v>
      </c>
      <c r="AU95" s="17" t="s">
        <v>84</v>
      </c>
    </row>
    <row r="96" s="2" customFormat="1" ht="44.25" customHeight="1">
      <c r="A96" s="38"/>
      <c r="B96" s="39"/>
      <c r="C96" s="212" t="s">
        <v>192</v>
      </c>
      <c r="D96" s="212" t="s">
        <v>133</v>
      </c>
      <c r="E96" s="213" t="s">
        <v>238</v>
      </c>
      <c r="F96" s="214" t="s">
        <v>239</v>
      </c>
      <c r="G96" s="215" t="s">
        <v>214</v>
      </c>
      <c r="H96" s="216">
        <v>0.182</v>
      </c>
      <c r="I96" s="217"/>
      <c r="J96" s="218">
        <f>ROUND(I96*H96,2)</f>
        <v>0</v>
      </c>
      <c r="K96" s="214" t="s">
        <v>137</v>
      </c>
      <c r="L96" s="44"/>
      <c r="M96" s="219" t="s">
        <v>19</v>
      </c>
      <c r="N96" s="220" t="s">
        <v>46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138</v>
      </c>
      <c r="AT96" s="223" t="s">
        <v>133</v>
      </c>
      <c r="AU96" s="223" t="s">
        <v>84</v>
      </c>
      <c r="AY96" s="17" t="s">
        <v>129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82</v>
      </c>
      <c r="BK96" s="224">
        <f>ROUND(I96*H96,2)</f>
        <v>0</v>
      </c>
      <c r="BL96" s="17" t="s">
        <v>138</v>
      </c>
      <c r="BM96" s="223" t="s">
        <v>663</v>
      </c>
    </row>
    <row r="97" s="2" customFormat="1">
      <c r="A97" s="38"/>
      <c r="B97" s="39"/>
      <c r="C97" s="40"/>
      <c r="D97" s="225" t="s">
        <v>140</v>
      </c>
      <c r="E97" s="40"/>
      <c r="F97" s="226" t="s">
        <v>241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140</v>
      </c>
      <c r="AU97" s="17" t="s">
        <v>84</v>
      </c>
    </row>
    <row r="98" s="13" customFormat="1">
      <c r="A98" s="13"/>
      <c r="B98" s="230"/>
      <c r="C98" s="231"/>
      <c r="D98" s="232" t="s">
        <v>156</v>
      </c>
      <c r="E98" s="233" t="s">
        <v>19</v>
      </c>
      <c r="F98" s="234" t="s">
        <v>242</v>
      </c>
      <c r="G98" s="231"/>
      <c r="H98" s="235">
        <v>0.182</v>
      </c>
      <c r="I98" s="236"/>
      <c r="J98" s="231"/>
      <c r="K98" s="231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156</v>
      </c>
      <c r="AU98" s="241" t="s">
        <v>84</v>
      </c>
      <c r="AV98" s="13" t="s">
        <v>84</v>
      </c>
      <c r="AW98" s="13" t="s">
        <v>36</v>
      </c>
      <c r="AX98" s="13" t="s">
        <v>82</v>
      </c>
      <c r="AY98" s="241" t="s">
        <v>129</v>
      </c>
    </row>
    <row r="99" s="2" customFormat="1" ht="49.05" customHeight="1">
      <c r="A99" s="38"/>
      <c r="B99" s="39"/>
      <c r="C99" s="212" t="s">
        <v>8</v>
      </c>
      <c r="D99" s="212" t="s">
        <v>133</v>
      </c>
      <c r="E99" s="213" t="s">
        <v>244</v>
      </c>
      <c r="F99" s="214" t="s">
        <v>245</v>
      </c>
      <c r="G99" s="215" t="s">
        <v>214</v>
      </c>
      <c r="H99" s="216">
        <v>0.012999999999999999</v>
      </c>
      <c r="I99" s="217"/>
      <c r="J99" s="218">
        <f>ROUND(I99*H99,2)</f>
        <v>0</v>
      </c>
      <c r="K99" s="214" t="s">
        <v>137</v>
      </c>
      <c r="L99" s="44"/>
      <c r="M99" s="219" t="s">
        <v>19</v>
      </c>
      <c r="N99" s="220" t="s">
        <v>46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138</v>
      </c>
      <c r="AT99" s="223" t="s">
        <v>133</v>
      </c>
      <c r="AU99" s="223" t="s">
        <v>84</v>
      </c>
      <c r="AY99" s="17" t="s">
        <v>129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82</v>
      </c>
      <c r="BK99" s="224">
        <f>ROUND(I99*H99,2)</f>
        <v>0</v>
      </c>
      <c r="BL99" s="17" t="s">
        <v>138</v>
      </c>
      <c r="BM99" s="223" t="s">
        <v>664</v>
      </c>
    </row>
    <row r="100" s="2" customFormat="1">
      <c r="A100" s="38"/>
      <c r="B100" s="39"/>
      <c r="C100" s="40"/>
      <c r="D100" s="225" t="s">
        <v>140</v>
      </c>
      <c r="E100" s="40"/>
      <c r="F100" s="226" t="s">
        <v>247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140</v>
      </c>
      <c r="AU100" s="17" t="s">
        <v>84</v>
      </c>
    </row>
    <row r="101" s="12" customFormat="1" ht="25.92" customHeight="1">
      <c r="A101" s="12"/>
      <c r="B101" s="196"/>
      <c r="C101" s="197"/>
      <c r="D101" s="198" t="s">
        <v>74</v>
      </c>
      <c r="E101" s="199" t="s">
        <v>147</v>
      </c>
      <c r="F101" s="199" t="s">
        <v>148</v>
      </c>
      <c r="G101" s="197"/>
      <c r="H101" s="197"/>
      <c r="I101" s="200"/>
      <c r="J101" s="201">
        <f>BK101</f>
        <v>0</v>
      </c>
      <c r="K101" s="197"/>
      <c r="L101" s="202"/>
      <c r="M101" s="203"/>
      <c r="N101" s="204"/>
      <c r="O101" s="204"/>
      <c r="P101" s="205">
        <f>P102</f>
        <v>0</v>
      </c>
      <c r="Q101" s="204"/>
      <c r="R101" s="205">
        <f>R102</f>
        <v>0</v>
      </c>
      <c r="S101" s="204"/>
      <c r="T101" s="206">
        <f>T102</f>
        <v>0.012800000000000001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84</v>
      </c>
      <c r="AT101" s="208" t="s">
        <v>74</v>
      </c>
      <c r="AU101" s="208" t="s">
        <v>75</v>
      </c>
      <c r="AY101" s="207" t="s">
        <v>129</v>
      </c>
      <c r="BK101" s="209">
        <f>BK102</f>
        <v>0</v>
      </c>
    </row>
    <row r="102" s="12" customFormat="1" ht="22.8" customHeight="1">
      <c r="A102" s="12"/>
      <c r="B102" s="196"/>
      <c r="C102" s="197"/>
      <c r="D102" s="198" t="s">
        <v>74</v>
      </c>
      <c r="E102" s="210" t="s">
        <v>248</v>
      </c>
      <c r="F102" s="210" t="s">
        <v>249</v>
      </c>
      <c r="G102" s="197"/>
      <c r="H102" s="197"/>
      <c r="I102" s="200"/>
      <c r="J102" s="211">
        <f>BK102</f>
        <v>0</v>
      </c>
      <c r="K102" s="197"/>
      <c r="L102" s="202"/>
      <c r="M102" s="203"/>
      <c r="N102" s="204"/>
      <c r="O102" s="204"/>
      <c r="P102" s="205">
        <f>SUM(P103:P114)</f>
        <v>0</v>
      </c>
      <c r="Q102" s="204"/>
      <c r="R102" s="205">
        <f>SUM(R103:R114)</f>
        <v>0</v>
      </c>
      <c r="S102" s="204"/>
      <c r="T102" s="206">
        <f>SUM(T103:T114)</f>
        <v>0.012800000000000001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7" t="s">
        <v>84</v>
      </c>
      <c r="AT102" s="208" t="s">
        <v>74</v>
      </c>
      <c r="AU102" s="208" t="s">
        <v>82</v>
      </c>
      <c r="AY102" s="207" t="s">
        <v>129</v>
      </c>
      <c r="BK102" s="209">
        <f>SUM(BK103:BK114)</f>
        <v>0</v>
      </c>
    </row>
    <row r="103" s="2" customFormat="1" ht="37.8" customHeight="1">
      <c r="A103" s="38"/>
      <c r="B103" s="39"/>
      <c r="C103" s="212" t="s">
        <v>162</v>
      </c>
      <c r="D103" s="212" t="s">
        <v>133</v>
      </c>
      <c r="E103" s="213" t="s">
        <v>285</v>
      </c>
      <c r="F103" s="214" t="s">
        <v>286</v>
      </c>
      <c r="G103" s="215" t="s">
        <v>202</v>
      </c>
      <c r="H103" s="216">
        <v>2</v>
      </c>
      <c r="I103" s="217"/>
      <c r="J103" s="218">
        <f>ROUND(I103*H103,2)</f>
        <v>0</v>
      </c>
      <c r="K103" s="214" t="s">
        <v>137</v>
      </c>
      <c r="L103" s="44"/>
      <c r="M103" s="219" t="s">
        <v>19</v>
      </c>
      <c r="N103" s="220" t="s">
        <v>46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153</v>
      </c>
      <c r="AT103" s="223" t="s">
        <v>133</v>
      </c>
      <c r="AU103" s="223" t="s">
        <v>84</v>
      </c>
      <c r="AY103" s="17" t="s">
        <v>129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82</v>
      </c>
      <c r="BK103" s="224">
        <f>ROUND(I103*H103,2)</f>
        <v>0</v>
      </c>
      <c r="BL103" s="17" t="s">
        <v>153</v>
      </c>
      <c r="BM103" s="223" t="s">
        <v>665</v>
      </c>
    </row>
    <row r="104" s="2" customFormat="1">
      <c r="A104" s="38"/>
      <c r="B104" s="39"/>
      <c r="C104" s="40"/>
      <c r="D104" s="225" t="s">
        <v>140</v>
      </c>
      <c r="E104" s="40"/>
      <c r="F104" s="226" t="s">
        <v>288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140</v>
      </c>
      <c r="AU104" s="17" t="s">
        <v>84</v>
      </c>
    </row>
    <row r="105" s="2" customFormat="1" ht="24.15" customHeight="1">
      <c r="A105" s="38"/>
      <c r="B105" s="39"/>
      <c r="C105" s="242" t="s">
        <v>169</v>
      </c>
      <c r="D105" s="242" t="s">
        <v>163</v>
      </c>
      <c r="E105" s="243" t="s">
        <v>289</v>
      </c>
      <c r="F105" s="244" t="s">
        <v>290</v>
      </c>
      <c r="G105" s="245" t="s">
        <v>291</v>
      </c>
      <c r="H105" s="246">
        <v>2</v>
      </c>
      <c r="I105" s="247"/>
      <c r="J105" s="248">
        <f>ROUND(I105*H105,2)</f>
        <v>0</v>
      </c>
      <c r="K105" s="244" t="s">
        <v>19</v>
      </c>
      <c r="L105" s="249"/>
      <c r="M105" s="250" t="s">
        <v>19</v>
      </c>
      <c r="N105" s="251" t="s">
        <v>46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166</v>
      </c>
      <c r="AT105" s="223" t="s">
        <v>163</v>
      </c>
      <c r="AU105" s="223" t="s">
        <v>84</v>
      </c>
      <c r="AY105" s="17" t="s">
        <v>129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82</v>
      </c>
      <c r="BK105" s="224">
        <f>ROUND(I105*H105,2)</f>
        <v>0</v>
      </c>
      <c r="BL105" s="17" t="s">
        <v>153</v>
      </c>
      <c r="BM105" s="223" t="s">
        <v>666</v>
      </c>
    </row>
    <row r="106" s="2" customFormat="1" ht="49.05" customHeight="1">
      <c r="A106" s="38"/>
      <c r="B106" s="39"/>
      <c r="C106" s="212" t="s">
        <v>175</v>
      </c>
      <c r="D106" s="212" t="s">
        <v>133</v>
      </c>
      <c r="E106" s="213" t="s">
        <v>293</v>
      </c>
      <c r="F106" s="214" t="s">
        <v>294</v>
      </c>
      <c r="G106" s="215" t="s">
        <v>202</v>
      </c>
      <c r="H106" s="216">
        <v>16</v>
      </c>
      <c r="I106" s="217"/>
      <c r="J106" s="218">
        <f>ROUND(I106*H106,2)</f>
        <v>0</v>
      </c>
      <c r="K106" s="214" t="s">
        <v>137</v>
      </c>
      <c r="L106" s="44"/>
      <c r="M106" s="219" t="s">
        <v>19</v>
      </c>
      <c r="N106" s="220" t="s">
        <v>46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0.00080000000000000004</v>
      </c>
      <c r="T106" s="222">
        <f>S106*H106</f>
        <v>0.012800000000000001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153</v>
      </c>
      <c r="AT106" s="223" t="s">
        <v>133</v>
      </c>
      <c r="AU106" s="223" t="s">
        <v>84</v>
      </c>
      <c r="AY106" s="17" t="s">
        <v>129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82</v>
      </c>
      <c r="BK106" s="224">
        <f>ROUND(I106*H106,2)</f>
        <v>0</v>
      </c>
      <c r="BL106" s="17" t="s">
        <v>153</v>
      </c>
      <c r="BM106" s="223" t="s">
        <v>667</v>
      </c>
    </row>
    <row r="107" s="2" customFormat="1">
      <c r="A107" s="38"/>
      <c r="B107" s="39"/>
      <c r="C107" s="40"/>
      <c r="D107" s="225" t="s">
        <v>140</v>
      </c>
      <c r="E107" s="40"/>
      <c r="F107" s="226" t="s">
        <v>296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140</v>
      </c>
      <c r="AU107" s="17" t="s">
        <v>84</v>
      </c>
    </row>
    <row r="108" s="2" customFormat="1" ht="44.25" customHeight="1">
      <c r="A108" s="38"/>
      <c r="B108" s="39"/>
      <c r="C108" s="212" t="s">
        <v>180</v>
      </c>
      <c r="D108" s="212" t="s">
        <v>133</v>
      </c>
      <c r="E108" s="213" t="s">
        <v>297</v>
      </c>
      <c r="F108" s="214" t="s">
        <v>298</v>
      </c>
      <c r="G108" s="215" t="s">
        <v>202</v>
      </c>
      <c r="H108" s="216">
        <v>16</v>
      </c>
      <c r="I108" s="217"/>
      <c r="J108" s="218">
        <f>ROUND(I108*H108,2)</f>
        <v>0</v>
      </c>
      <c r="K108" s="214" t="s">
        <v>137</v>
      </c>
      <c r="L108" s="44"/>
      <c r="M108" s="219" t="s">
        <v>19</v>
      </c>
      <c r="N108" s="220" t="s">
        <v>46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153</v>
      </c>
      <c r="AT108" s="223" t="s">
        <v>133</v>
      </c>
      <c r="AU108" s="223" t="s">
        <v>84</v>
      </c>
      <c r="AY108" s="17" t="s">
        <v>129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82</v>
      </c>
      <c r="BK108" s="224">
        <f>ROUND(I108*H108,2)</f>
        <v>0</v>
      </c>
      <c r="BL108" s="17" t="s">
        <v>153</v>
      </c>
      <c r="BM108" s="223" t="s">
        <v>668</v>
      </c>
    </row>
    <row r="109" s="2" customFormat="1">
      <c r="A109" s="38"/>
      <c r="B109" s="39"/>
      <c r="C109" s="40"/>
      <c r="D109" s="225" t="s">
        <v>140</v>
      </c>
      <c r="E109" s="40"/>
      <c r="F109" s="226" t="s">
        <v>300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140</v>
      </c>
      <c r="AU109" s="17" t="s">
        <v>84</v>
      </c>
    </row>
    <row r="110" s="2" customFormat="1" ht="24.15" customHeight="1">
      <c r="A110" s="38"/>
      <c r="B110" s="39"/>
      <c r="C110" s="242" t="s">
        <v>130</v>
      </c>
      <c r="D110" s="242" t="s">
        <v>163</v>
      </c>
      <c r="E110" s="243" t="s">
        <v>301</v>
      </c>
      <c r="F110" s="244" t="s">
        <v>302</v>
      </c>
      <c r="G110" s="245" t="s">
        <v>291</v>
      </c>
      <c r="H110" s="246">
        <v>16</v>
      </c>
      <c r="I110" s="247"/>
      <c r="J110" s="248">
        <f>ROUND(I110*H110,2)</f>
        <v>0</v>
      </c>
      <c r="K110" s="244" t="s">
        <v>19</v>
      </c>
      <c r="L110" s="249"/>
      <c r="M110" s="250" t="s">
        <v>19</v>
      </c>
      <c r="N110" s="251" t="s">
        <v>46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166</v>
      </c>
      <c r="AT110" s="223" t="s">
        <v>163</v>
      </c>
      <c r="AU110" s="223" t="s">
        <v>84</v>
      </c>
      <c r="AY110" s="17" t="s">
        <v>129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82</v>
      </c>
      <c r="BK110" s="224">
        <f>ROUND(I110*H110,2)</f>
        <v>0</v>
      </c>
      <c r="BL110" s="17" t="s">
        <v>153</v>
      </c>
      <c r="BM110" s="223" t="s">
        <v>669</v>
      </c>
    </row>
    <row r="111" s="2" customFormat="1" ht="44.25" customHeight="1">
      <c r="A111" s="38"/>
      <c r="B111" s="39"/>
      <c r="C111" s="212" t="s">
        <v>132</v>
      </c>
      <c r="D111" s="212" t="s">
        <v>133</v>
      </c>
      <c r="E111" s="213" t="s">
        <v>315</v>
      </c>
      <c r="F111" s="214" t="s">
        <v>316</v>
      </c>
      <c r="G111" s="215" t="s">
        <v>214</v>
      </c>
      <c r="H111" s="216">
        <v>0.021000000000000001</v>
      </c>
      <c r="I111" s="217"/>
      <c r="J111" s="218">
        <f>ROUND(I111*H111,2)</f>
        <v>0</v>
      </c>
      <c r="K111" s="214" t="s">
        <v>137</v>
      </c>
      <c r="L111" s="44"/>
      <c r="M111" s="219" t="s">
        <v>19</v>
      </c>
      <c r="N111" s="220" t="s">
        <v>46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153</v>
      </c>
      <c r="AT111" s="223" t="s">
        <v>133</v>
      </c>
      <c r="AU111" s="223" t="s">
        <v>84</v>
      </c>
      <c r="AY111" s="17" t="s">
        <v>129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82</v>
      </c>
      <c r="BK111" s="224">
        <f>ROUND(I111*H111,2)</f>
        <v>0</v>
      </c>
      <c r="BL111" s="17" t="s">
        <v>153</v>
      </c>
      <c r="BM111" s="223" t="s">
        <v>670</v>
      </c>
    </row>
    <row r="112" s="2" customFormat="1">
      <c r="A112" s="38"/>
      <c r="B112" s="39"/>
      <c r="C112" s="40"/>
      <c r="D112" s="225" t="s">
        <v>140</v>
      </c>
      <c r="E112" s="40"/>
      <c r="F112" s="226" t="s">
        <v>318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140</v>
      </c>
      <c r="AU112" s="17" t="s">
        <v>84</v>
      </c>
    </row>
    <row r="113" s="2" customFormat="1" ht="49.05" customHeight="1">
      <c r="A113" s="38"/>
      <c r="B113" s="39"/>
      <c r="C113" s="212" t="s">
        <v>199</v>
      </c>
      <c r="D113" s="212" t="s">
        <v>133</v>
      </c>
      <c r="E113" s="213" t="s">
        <v>319</v>
      </c>
      <c r="F113" s="214" t="s">
        <v>320</v>
      </c>
      <c r="G113" s="215" t="s">
        <v>214</v>
      </c>
      <c r="H113" s="216">
        <v>0.021000000000000001</v>
      </c>
      <c r="I113" s="217"/>
      <c r="J113" s="218">
        <f>ROUND(I113*H113,2)</f>
        <v>0</v>
      </c>
      <c r="K113" s="214" t="s">
        <v>203</v>
      </c>
      <c r="L113" s="44"/>
      <c r="M113" s="219" t="s">
        <v>19</v>
      </c>
      <c r="N113" s="220" t="s">
        <v>46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153</v>
      </c>
      <c r="AT113" s="223" t="s">
        <v>133</v>
      </c>
      <c r="AU113" s="223" t="s">
        <v>84</v>
      </c>
      <c r="AY113" s="17" t="s">
        <v>129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153</v>
      </c>
      <c r="BM113" s="223" t="s">
        <v>671</v>
      </c>
    </row>
    <row r="114" s="2" customFormat="1">
      <c r="A114" s="38"/>
      <c r="B114" s="39"/>
      <c r="C114" s="40"/>
      <c r="D114" s="225" t="s">
        <v>140</v>
      </c>
      <c r="E114" s="40"/>
      <c r="F114" s="226" t="s">
        <v>322</v>
      </c>
      <c r="G114" s="40"/>
      <c r="H114" s="40"/>
      <c r="I114" s="227"/>
      <c r="J114" s="40"/>
      <c r="K114" s="40"/>
      <c r="L114" s="44"/>
      <c r="M114" s="256"/>
      <c r="N114" s="257"/>
      <c r="O114" s="258"/>
      <c r="P114" s="258"/>
      <c r="Q114" s="258"/>
      <c r="R114" s="258"/>
      <c r="S114" s="258"/>
      <c r="T114" s="259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140</v>
      </c>
      <c r="AU114" s="17" t="s">
        <v>84</v>
      </c>
    </row>
    <row r="115" s="2" customFormat="1" ht="6.96" customHeight="1">
      <c r="A115" s="38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44"/>
      <c r="M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</sheetData>
  <sheetProtection sheet="1" autoFilter="0" formatColumns="0" formatRows="0" objects="1" scenarios="1" spinCount="100000" saltValue="bX+owC9I9fMrNUTnqi89rKwV1vTboLe50ssE32KODQ7PvrR337wIzK1YBaJ7q12gR+FqO1wJrcMyeSaDDQRoPA==" hashValue="lOmHASZ23I05+k/CtKxMEwuieBlnhfmGak6vCJ2QTR2n5EqzjKEADVZOoDsG9ivihVTFL2AZjq4rnNzerzVs6Q==" algorithmName="SHA-512" password="CC35"/>
  <autoFilter ref="C88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997013211"/>
    <hyperlink ref="F95" r:id="rId2" display="https://podminky.urs.cz/item/CS_URS_2025_01/997013501"/>
    <hyperlink ref="F97" r:id="rId3" display="https://podminky.urs.cz/item/CS_URS_2025_01/997013509"/>
    <hyperlink ref="F100" r:id="rId4" display="https://podminky.urs.cz/item/CS_URS_2025_01/997013871"/>
    <hyperlink ref="F104" r:id="rId5" display="https://podminky.urs.cz/item/CS_URS_2025_01/741370034"/>
    <hyperlink ref="F107" r:id="rId6" display="https://podminky.urs.cz/item/CS_URS_2025_01/741371841"/>
    <hyperlink ref="F109" r:id="rId7" display="https://podminky.urs.cz/item/CS_URS_2025_01/741372062"/>
    <hyperlink ref="F112" r:id="rId8" display="https://podminky.urs.cz/item/CS_URS_2025_01/998741101"/>
    <hyperlink ref="F114" r:id="rId9" display="https://podminky.urs.cz/item/CS_URS_2023_01/99874118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Odborné učebny - ZŠ Bílina(stavební práce)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672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3. 3. 2025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27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28</v>
      </c>
      <c r="F15" s="38"/>
      <c r="G15" s="38"/>
      <c r="H15" s="38"/>
      <c r="I15" s="142" t="s">
        <v>29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30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29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32</v>
      </c>
      <c r="E20" s="38"/>
      <c r="F20" s="38"/>
      <c r="G20" s="38"/>
      <c r="H20" s="38"/>
      <c r="I20" s="142" t="s">
        <v>26</v>
      </c>
      <c r="J20" s="133" t="s">
        <v>33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34</v>
      </c>
      <c r="F21" s="38"/>
      <c r="G21" s="38"/>
      <c r="H21" s="38"/>
      <c r="I21" s="142" t="s">
        <v>29</v>
      </c>
      <c r="J21" s="133" t="s">
        <v>35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37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29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39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41</v>
      </c>
      <c r="E30" s="38"/>
      <c r="F30" s="38"/>
      <c r="G30" s="38"/>
      <c r="H30" s="38"/>
      <c r="I30" s="38"/>
      <c r="J30" s="153">
        <f>ROUND(J91,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43</v>
      </c>
      <c r="G32" s="38"/>
      <c r="H32" s="38"/>
      <c r="I32" s="154" t="s">
        <v>42</v>
      </c>
      <c r="J32" s="154" t="s">
        <v>44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45</v>
      </c>
      <c r="E33" s="142" t="s">
        <v>46</v>
      </c>
      <c r="F33" s="156">
        <f>ROUND((SUM(BE91:BE209)),  2)</f>
        <v>0</v>
      </c>
      <c r="G33" s="38"/>
      <c r="H33" s="38"/>
      <c r="I33" s="157">
        <v>0.20999999999999999</v>
      </c>
      <c r="J33" s="156">
        <f>ROUND(((SUM(BE91:BE209))*I33),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47</v>
      </c>
      <c r="F34" s="156">
        <f>ROUND((SUM(BF91:BF209)),  2)</f>
        <v>0</v>
      </c>
      <c r="G34" s="38"/>
      <c r="H34" s="38"/>
      <c r="I34" s="157">
        <v>0.12</v>
      </c>
      <c r="J34" s="156">
        <f>ROUND(((SUM(BF91:BF209))*I34),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48</v>
      </c>
      <c r="F35" s="156">
        <f>ROUND((SUM(BG91:BG209)),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49</v>
      </c>
      <c r="F36" s="156">
        <f>ROUND((SUM(BH91:BH209)),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50</v>
      </c>
      <c r="F37" s="156">
        <f>ROUND((SUM(BI91:BI209)),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51</v>
      </c>
      <c r="E39" s="160"/>
      <c r="F39" s="160"/>
      <c r="G39" s="161" t="s">
        <v>52</v>
      </c>
      <c r="H39" s="162" t="s">
        <v>53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104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9" t="str">
        <f>E7</f>
        <v>Odborné učebny - ZŠ Bílina(stavební práce)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102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c - Učebna výtvarné výchovy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parc.č.: 1785,1783</v>
      </c>
      <c r="G52" s="40"/>
      <c r="H52" s="40"/>
      <c r="I52" s="32" t="s">
        <v>23</v>
      </c>
      <c r="J52" s="72" t="str">
        <f>IF(J12="","",J12)</f>
        <v>3. 3. 2025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Bílina</v>
      </c>
      <c r="G54" s="40"/>
      <c r="H54" s="40"/>
      <c r="I54" s="32" t="s">
        <v>32</v>
      </c>
      <c r="J54" s="36" t="str">
        <f>E21</f>
        <v>MPtechnik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37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105</v>
      </c>
      <c r="D57" s="171"/>
      <c r="E57" s="171"/>
      <c r="F57" s="171"/>
      <c r="G57" s="171"/>
      <c r="H57" s="171"/>
      <c r="I57" s="171"/>
      <c r="J57" s="172" t="s">
        <v>106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73</v>
      </c>
      <c r="D59" s="40"/>
      <c r="E59" s="40"/>
      <c r="F59" s="40"/>
      <c r="G59" s="40"/>
      <c r="H59" s="40"/>
      <c r="I59" s="40"/>
      <c r="J59" s="102">
        <f>J91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107</v>
      </c>
    </row>
    <row r="60" hidden="1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7"/>
      <c r="J60" s="178">
        <f>J92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324</v>
      </c>
      <c r="E61" s="182"/>
      <c r="F61" s="182"/>
      <c r="G61" s="182"/>
      <c r="H61" s="182"/>
      <c r="I61" s="182"/>
      <c r="J61" s="183">
        <f>J93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0"/>
      <c r="C62" s="125"/>
      <c r="D62" s="181" t="s">
        <v>325</v>
      </c>
      <c r="E62" s="182"/>
      <c r="F62" s="182"/>
      <c r="G62" s="182"/>
      <c r="H62" s="182"/>
      <c r="I62" s="182"/>
      <c r="J62" s="183">
        <f>J98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0"/>
      <c r="C63" s="125"/>
      <c r="D63" s="181" t="s">
        <v>109</v>
      </c>
      <c r="E63" s="182"/>
      <c r="F63" s="182"/>
      <c r="G63" s="182"/>
      <c r="H63" s="182"/>
      <c r="I63" s="182"/>
      <c r="J63" s="183">
        <f>J108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0"/>
      <c r="C64" s="125"/>
      <c r="D64" s="181" t="s">
        <v>226</v>
      </c>
      <c r="E64" s="182"/>
      <c r="F64" s="182"/>
      <c r="G64" s="182"/>
      <c r="H64" s="182"/>
      <c r="I64" s="182"/>
      <c r="J64" s="183">
        <f>J128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0"/>
      <c r="C65" s="125"/>
      <c r="D65" s="181" t="s">
        <v>326</v>
      </c>
      <c r="E65" s="182"/>
      <c r="F65" s="182"/>
      <c r="G65" s="182"/>
      <c r="H65" s="182"/>
      <c r="I65" s="182"/>
      <c r="J65" s="183">
        <f>J138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74"/>
      <c r="C66" s="175"/>
      <c r="D66" s="176" t="s">
        <v>110</v>
      </c>
      <c r="E66" s="177"/>
      <c r="F66" s="177"/>
      <c r="G66" s="177"/>
      <c r="H66" s="177"/>
      <c r="I66" s="177"/>
      <c r="J66" s="178">
        <f>J141</f>
        <v>0</v>
      </c>
      <c r="K66" s="175"/>
      <c r="L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10" customFormat="1" ht="19.92" customHeight="1">
      <c r="A67" s="10"/>
      <c r="B67" s="180"/>
      <c r="C67" s="125"/>
      <c r="D67" s="181" t="s">
        <v>328</v>
      </c>
      <c r="E67" s="182"/>
      <c r="F67" s="182"/>
      <c r="G67" s="182"/>
      <c r="H67" s="182"/>
      <c r="I67" s="182"/>
      <c r="J67" s="183">
        <f>J142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329</v>
      </c>
      <c r="E68" s="182"/>
      <c r="F68" s="182"/>
      <c r="G68" s="182"/>
      <c r="H68" s="182"/>
      <c r="I68" s="182"/>
      <c r="J68" s="183">
        <f>J150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0"/>
      <c r="C69" s="125"/>
      <c r="D69" s="181" t="s">
        <v>331</v>
      </c>
      <c r="E69" s="182"/>
      <c r="F69" s="182"/>
      <c r="G69" s="182"/>
      <c r="H69" s="182"/>
      <c r="I69" s="182"/>
      <c r="J69" s="183">
        <f>J164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0"/>
      <c r="C70" s="125"/>
      <c r="D70" s="181" t="s">
        <v>111</v>
      </c>
      <c r="E70" s="182"/>
      <c r="F70" s="182"/>
      <c r="G70" s="182"/>
      <c r="H70" s="182"/>
      <c r="I70" s="182"/>
      <c r="J70" s="183">
        <f>J187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0"/>
      <c r="C71" s="125"/>
      <c r="D71" s="181" t="s">
        <v>112</v>
      </c>
      <c r="E71" s="182"/>
      <c r="F71" s="182"/>
      <c r="G71" s="182"/>
      <c r="H71" s="182"/>
      <c r="I71" s="182"/>
      <c r="J71" s="183">
        <f>J205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/>
    <row r="75" hidden="1"/>
    <row r="76" hidden="1"/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114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69" t="str">
        <f>E7</f>
        <v>Odborné učebny - ZŠ Bílina(stavební práce)</v>
      </c>
      <c r="F81" s="32"/>
      <c r="G81" s="32"/>
      <c r="H81" s="32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102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E9</f>
        <v>c - Učebna výtvarné výchovy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F12</f>
        <v>parc.č.: 1785,1783</v>
      </c>
      <c r="G85" s="40"/>
      <c r="H85" s="40"/>
      <c r="I85" s="32" t="s">
        <v>23</v>
      </c>
      <c r="J85" s="72" t="str">
        <f>IF(J12="","",J12)</f>
        <v>3. 3. 2025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E15</f>
        <v>město Bílina</v>
      </c>
      <c r="G87" s="40"/>
      <c r="H87" s="40"/>
      <c r="I87" s="32" t="s">
        <v>32</v>
      </c>
      <c r="J87" s="36" t="str">
        <f>E21</f>
        <v>MPtechnik s.r.o.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30</v>
      </c>
      <c r="D88" s="40"/>
      <c r="E88" s="40"/>
      <c r="F88" s="27" t="str">
        <f>IF(E18="","",E18)</f>
        <v>Vyplň údaj</v>
      </c>
      <c r="G88" s="40"/>
      <c r="H88" s="40"/>
      <c r="I88" s="32" t="s">
        <v>37</v>
      </c>
      <c r="J88" s="36" t="str">
        <f>E24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115</v>
      </c>
      <c r="D90" s="188" t="s">
        <v>60</v>
      </c>
      <c r="E90" s="188" t="s">
        <v>56</v>
      </c>
      <c r="F90" s="188" t="s">
        <v>57</v>
      </c>
      <c r="G90" s="188" t="s">
        <v>116</v>
      </c>
      <c r="H90" s="188" t="s">
        <v>117</v>
      </c>
      <c r="I90" s="188" t="s">
        <v>118</v>
      </c>
      <c r="J90" s="188" t="s">
        <v>106</v>
      </c>
      <c r="K90" s="189" t="s">
        <v>119</v>
      </c>
      <c r="L90" s="190"/>
      <c r="M90" s="92" t="s">
        <v>19</v>
      </c>
      <c r="N90" s="93" t="s">
        <v>45</v>
      </c>
      <c r="O90" s="93" t="s">
        <v>120</v>
      </c>
      <c r="P90" s="93" t="s">
        <v>121</v>
      </c>
      <c r="Q90" s="93" t="s">
        <v>122</v>
      </c>
      <c r="R90" s="93" t="s">
        <v>123</v>
      </c>
      <c r="S90" s="93" t="s">
        <v>124</v>
      </c>
      <c r="T90" s="94" t="s">
        <v>125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126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P92+P141</f>
        <v>0</v>
      </c>
      <c r="Q91" s="96"/>
      <c r="R91" s="193">
        <f>R92+R141</f>
        <v>1.8704934499999999</v>
      </c>
      <c r="S91" s="96"/>
      <c r="T91" s="194">
        <f>T92+T141</f>
        <v>3.1118076000000001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74</v>
      </c>
      <c r="AU91" s="17" t="s">
        <v>107</v>
      </c>
      <c r="BK91" s="195">
        <f>BK92+BK141</f>
        <v>0</v>
      </c>
    </row>
    <row r="92" s="12" customFormat="1" ht="25.92" customHeight="1">
      <c r="A92" s="12"/>
      <c r="B92" s="196"/>
      <c r="C92" s="197"/>
      <c r="D92" s="198" t="s">
        <v>74</v>
      </c>
      <c r="E92" s="199" t="s">
        <v>127</v>
      </c>
      <c r="F92" s="199" t="s">
        <v>128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P93+P98+P108+P128+P138</f>
        <v>0</v>
      </c>
      <c r="Q92" s="204"/>
      <c r="R92" s="205">
        <f>R93+R98+R108+R128+R138</f>
        <v>1.4248635999999999</v>
      </c>
      <c r="S92" s="204"/>
      <c r="T92" s="206">
        <f>T93+T98+T108+T128+T138</f>
        <v>3.0082400000000002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82</v>
      </c>
      <c r="AT92" s="208" t="s">
        <v>74</v>
      </c>
      <c r="AU92" s="208" t="s">
        <v>75</v>
      </c>
      <c r="AY92" s="207" t="s">
        <v>129</v>
      </c>
      <c r="BK92" s="209">
        <f>BK93+BK98+BK108+BK128+BK138</f>
        <v>0</v>
      </c>
    </row>
    <row r="93" s="12" customFormat="1" ht="22.8" customHeight="1">
      <c r="A93" s="12"/>
      <c r="B93" s="196"/>
      <c r="C93" s="197"/>
      <c r="D93" s="198" t="s">
        <v>74</v>
      </c>
      <c r="E93" s="210" t="s">
        <v>192</v>
      </c>
      <c r="F93" s="210" t="s">
        <v>333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SUM(P94:P97)</f>
        <v>0</v>
      </c>
      <c r="Q93" s="204"/>
      <c r="R93" s="205">
        <f>SUM(R94:R97)</f>
        <v>0.19511000000000001</v>
      </c>
      <c r="S93" s="204"/>
      <c r="T93" s="206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82</v>
      </c>
      <c r="AT93" s="208" t="s">
        <v>74</v>
      </c>
      <c r="AU93" s="208" t="s">
        <v>82</v>
      </c>
      <c r="AY93" s="207" t="s">
        <v>129</v>
      </c>
      <c r="BK93" s="209">
        <f>SUM(BK94:BK97)</f>
        <v>0</v>
      </c>
    </row>
    <row r="94" s="2" customFormat="1" ht="33" customHeight="1">
      <c r="A94" s="38"/>
      <c r="B94" s="39"/>
      <c r="C94" s="212" t="s">
        <v>162</v>
      </c>
      <c r="D94" s="212" t="s">
        <v>133</v>
      </c>
      <c r="E94" s="213" t="s">
        <v>673</v>
      </c>
      <c r="F94" s="214" t="s">
        <v>674</v>
      </c>
      <c r="G94" s="215" t="s">
        <v>214</v>
      </c>
      <c r="H94" s="216">
        <v>0.17899999999999999</v>
      </c>
      <c r="I94" s="217"/>
      <c r="J94" s="218">
        <f>ROUND(I94*H94,2)</f>
        <v>0</v>
      </c>
      <c r="K94" s="214" t="s">
        <v>137</v>
      </c>
      <c r="L94" s="44"/>
      <c r="M94" s="219" t="s">
        <v>19</v>
      </c>
      <c r="N94" s="220" t="s">
        <v>46</v>
      </c>
      <c r="O94" s="84"/>
      <c r="P94" s="221">
        <f>O94*H94</f>
        <v>0</v>
      </c>
      <c r="Q94" s="221">
        <v>1.0900000000000001</v>
      </c>
      <c r="R94" s="221">
        <f>Q94*H94</f>
        <v>0.19511000000000001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138</v>
      </c>
      <c r="AT94" s="223" t="s">
        <v>133</v>
      </c>
      <c r="AU94" s="223" t="s">
        <v>84</v>
      </c>
      <c r="AY94" s="17" t="s">
        <v>129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82</v>
      </c>
      <c r="BK94" s="224">
        <f>ROUND(I94*H94,2)</f>
        <v>0</v>
      </c>
      <c r="BL94" s="17" t="s">
        <v>138</v>
      </c>
      <c r="BM94" s="223" t="s">
        <v>675</v>
      </c>
    </row>
    <row r="95" s="2" customFormat="1">
      <c r="A95" s="38"/>
      <c r="B95" s="39"/>
      <c r="C95" s="40"/>
      <c r="D95" s="225" t="s">
        <v>140</v>
      </c>
      <c r="E95" s="40"/>
      <c r="F95" s="226" t="s">
        <v>676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140</v>
      </c>
      <c r="AU95" s="17" t="s">
        <v>84</v>
      </c>
    </row>
    <row r="96" s="15" customFormat="1">
      <c r="A96" s="15"/>
      <c r="B96" s="271"/>
      <c r="C96" s="272"/>
      <c r="D96" s="232" t="s">
        <v>156</v>
      </c>
      <c r="E96" s="273" t="s">
        <v>19</v>
      </c>
      <c r="F96" s="274" t="s">
        <v>677</v>
      </c>
      <c r="G96" s="272"/>
      <c r="H96" s="273" t="s">
        <v>19</v>
      </c>
      <c r="I96" s="275"/>
      <c r="J96" s="272"/>
      <c r="K96" s="272"/>
      <c r="L96" s="276"/>
      <c r="M96" s="277"/>
      <c r="N96" s="278"/>
      <c r="O96" s="278"/>
      <c r="P96" s="278"/>
      <c r="Q96" s="278"/>
      <c r="R96" s="278"/>
      <c r="S96" s="278"/>
      <c r="T96" s="27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80" t="s">
        <v>156</v>
      </c>
      <c r="AU96" s="280" t="s">
        <v>84</v>
      </c>
      <c r="AV96" s="15" t="s">
        <v>82</v>
      </c>
      <c r="AW96" s="15" t="s">
        <v>36</v>
      </c>
      <c r="AX96" s="15" t="s">
        <v>75</v>
      </c>
      <c r="AY96" s="280" t="s">
        <v>129</v>
      </c>
    </row>
    <row r="97" s="13" customFormat="1">
      <c r="A97" s="13"/>
      <c r="B97" s="230"/>
      <c r="C97" s="231"/>
      <c r="D97" s="232" t="s">
        <v>156</v>
      </c>
      <c r="E97" s="233" t="s">
        <v>19</v>
      </c>
      <c r="F97" s="234" t="s">
        <v>678</v>
      </c>
      <c r="G97" s="231"/>
      <c r="H97" s="235">
        <v>0.17899999999999999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156</v>
      </c>
      <c r="AU97" s="241" t="s">
        <v>84</v>
      </c>
      <c r="AV97" s="13" t="s">
        <v>84</v>
      </c>
      <c r="AW97" s="13" t="s">
        <v>36</v>
      </c>
      <c r="AX97" s="13" t="s">
        <v>82</v>
      </c>
      <c r="AY97" s="241" t="s">
        <v>129</v>
      </c>
    </row>
    <row r="98" s="12" customFormat="1" ht="22.8" customHeight="1">
      <c r="A98" s="12"/>
      <c r="B98" s="196"/>
      <c r="C98" s="197"/>
      <c r="D98" s="198" t="s">
        <v>74</v>
      </c>
      <c r="E98" s="210" t="s">
        <v>169</v>
      </c>
      <c r="F98" s="210" t="s">
        <v>348</v>
      </c>
      <c r="G98" s="197"/>
      <c r="H98" s="197"/>
      <c r="I98" s="200"/>
      <c r="J98" s="211">
        <f>BK98</f>
        <v>0</v>
      </c>
      <c r="K98" s="197"/>
      <c r="L98" s="202"/>
      <c r="M98" s="203"/>
      <c r="N98" s="204"/>
      <c r="O98" s="204"/>
      <c r="P98" s="205">
        <f>SUM(P99:P107)</f>
        <v>0</v>
      </c>
      <c r="Q98" s="204"/>
      <c r="R98" s="205">
        <f>SUM(R99:R107)</f>
        <v>1.2279536</v>
      </c>
      <c r="S98" s="204"/>
      <c r="T98" s="206">
        <f>SUM(T99:T107)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7" t="s">
        <v>82</v>
      </c>
      <c r="AT98" s="208" t="s">
        <v>74</v>
      </c>
      <c r="AU98" s="208" t="s">
        <v>82</v>
      </c>
      <c r="AY98" s="207" t="s">
        <v>129</v>
      </c>
      <c r="BK98" s="209">
        <f>SUM(BK99:BK107)</f>
        <v>0</v>
      </c>
    </row>
    <row r="99" s="2" customFormat="1" ht="24.15" customHeight="1">
      <c r="A99" s="38"/>
      <c r="B99" s="39"/>
      <c r="C99" s="212" t="s">
        <v>646</v>
      </c>
      <c r="D99" s="212" t="s">
        <v>133</v>
      </c>
      <c r="E99" s="213" t="s">
        <v>679</v>
      </c>
      <c r="F99" s="214" t="s">
        <v>680</v>
      </c>
      <c r="G99" s="215" t="s">
        <v>136</v>
      </c>
      <c r="H99" s="216">
        <v>1.6200000000000001</v>
      </c>
      <c r="I99" s="217"/>
      <c r="J99" s="218">
        <f>ROUND(I99*H99,2)</f>
        <v>0</v>
      </c>
      <c r="K99" s="214" t="s">
        <v>137</v>
      </c>
      <c r="L99" s="44"/>
      <c r="M99" s="219" t="s">
        <v>19</v>
      </c>
      <c r="N99" s="220" t="s">
        <v>46</v>
      </c>
      <c r="O99" s="84"/>
      <c r="P99" s="221">
        <f>O99*H99</f>
        <v>0</v>
      </c>
      <c r="Q99" s="221">
        <v>0.034680000000000002</v>
      </c>
      <c r="R99" s="221">
        <f>Q99*H99</f>
        <v>0.056181600000000005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138</v>
      </c>
      <c r="AT99" s="223" t="s">
        <v>133</v>
      </c>
      <c r="AU99" s="223" t="s">
        <v>84</v>
      </c>
      <c r="AY99" s="17" t="s">
        <v>129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82</v>
      </c>
      <c r="BK99" s="224">
        <f>ROUND(I99*H99,2)</f>
        <v>0</v>
      </c>
      <c r="BL99" s="17" t="s">
        <v>138</v>
      </c>
      <c r="BM99" s="223" t="s">
        <v>681</v>
      </c>
    </row>
    <row r="100" s="2" customFormat="1">
      <c r="A100" s="38"/>
      <c r="B100" s="39"/>
      <c r="C100" s="40"/>
      <c r="D100" s="225" t="s">
        <v>140</v>
      </c>
      <c r="E100" s="40"/>
      <c r="F100" s="226" t="s">
        <v>682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140</v>
      </c>
      <c r="AU100" s="17" t="s">
        <v>84</v>
      </c>
    </row>
    <row r="101" s="13" customFormat="1">
      <c r="A101" s="13"/>
      <c r="B101" s="230"/>
      <c r="C101" s="231"/>
      <c r="D101" s="232" t="s">
        <v>156</v>
      </c>
      <c r="E101" s="233" t="s">
        <v>19</v>
      </c>
      <c r="F101" s="234" t="s">
        <v>683</v>
      </c>
      <c r="G101" s="231"/>
      <c r="H101" s="235">
        <v>1.6200000000000001</v>
      </c>
      <c r="I101" s="236"/>
      <c r="J101" s="231"/>
      <c r="K101" s="231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156</v>
      </c>
      <c r="AU101" s="241" t="s">
        <v>84</v>
      </c>
      <c r="AV101" s="13" t="s">
        <v>84</v>
      </c>
      <c r="AW101" s="13" t="s">
        <v>36</v>
      </c>
      <c r="AX101" s="13" t="s">
        <v>82</v>
      </c>
      <c r="AY101" s="241" t="s">
        <v>129</v>
      </c>
    </row>
    <row r="102" s="2" customFormat="1" ht="24.15" customHeight="1">
      <c r="A102" s="38"/>
      <c r="B102" s="39"/>
      <c r="C102" s="212" t="s">
        <v>153</v>
      </c>
      <c r="D102" s="212" t="s">
        <v>133</v>
      </c>
      <c r="E102" s="213" t="s">
        <v>381</v>
      </c>
      <c r="F102" s="214" t="s">
        <v>382</v>
      </c>
      <c r="G102" s="215" t="s">
        <v>136</v>
      </c>
      <c r="H102" s="216">
        <v>37.770000000000003</v>
      </c>
      <c r="I102" s="217"/>
      <c r="J102" s="218">
        <f>ROUND(I102*H102,2)</f>
        <v>0</v>
      </c>
      <c r="K102" s="214" t="s">
        <v>137</v>
      </c>
      <c r="L102" s="44"/>
      <c r="M102" s="219" t="s">
        <v>19</v>
      </c>
      <c r="N102" s="220" t="s">
        <v>46</v>
      </c>
      <c r="O102" s="84"/>
      <c r="P102" s="221">
        <f>O102*H102</f>
        <v>0</v>
      </c>
      <c r="Q102" s="221">
        <v>0.030599999999999999</v>
      </c>
      <c r="R102" s="221">
        <f>Q102*H102</f>
        <v>1.155762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138</v>
      </c>
      <c r="AT102" s="223" t="s">
        <v>133</v>
      </c>
      <c r="AU102" s="223" t="s">
        <v>84</v>
      </c>
      <c r="AY102" s="17" t="s">
        <v>129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82</v>
      </c>
      <c r="BK102" s="224">
        <f>ROUND(I102*H102,2)</f>
        <v>0</v>
      </c>
      <c r="BL102" s="17" t="s">
        <v>138</v>
      </c>
      <c r="BM102" s="223" t="s">
        <v>684</v>
      </c>
    </row>
    <row r="103" s="2" customFormat="1">
      <c r="A103" s="38"/>
      <c r="B103" s="39"/>
      <c r="C103" s="40"/>
      <c r="D103" s="225" t="s">
        <v>140</v>
      </c>
      <c r="E103" s="40"/>
      <c r="F103" s="226" t="s">
        <v>384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140</v>
      </c>
      <c r="AU103" s="17" t="s">
        <v>84</v>
      </c>
    </row>
    <row r="104" s="2" customFormat="1" ht="37.8" customHeight="1">
      <c r="A104" s="38"/>
      <c r="B104" s="39"/>
      <c r="C104" s="212" t="s">
        <v>175</v>
      </c>
      <c r="D104" s="212" t="s">
        <v>133</v>
      </c>
      <c r="E104" s="213" t="s">
        <v>685</v>
      </c>
      <c r="F104" s="214" t="s">
        <v>686</v>
      </c>
      <c r="G104" s="215" t="s">
        <v>202</v>
      </c>
      <c r="H104" s="216">
        <v>1</v>
      </c>
      <c r="I104" s="217"/>
      <c r="J104" s="218">
        <f>ROUND(I104*H104,2)</f>
        <v>0</v>
      </c>
      <c r="K104" s="214" t="s">
        <v>137</v>
      </c>
      <c r="L104" s="44"/>
      <c r="M104" s="219" t="s">
        <v>19</v>
      </c>
      <c r="N104" s="220" t="s">
        <v>46</v>
      </c>
      <c r="O104" s="84"/>
      <c r="P104" s="221">
        <f>O104*H104</f>
        <v>0</v>
      </c>
      <c r="Q104" s="221">
        <v>0.00048000000000000001</v>
      </c>
      <c r="R104" s="221">
        <f>Q104*H104</f>
        <v>0.00048000000000000001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138</v>
      </c>
      <c r="AT104" s="223" t="s">
        <v>133</v>
      </c>
      <c r="AU104" s="223" t="s">
        <v>84</v>
      </c>
      <c r="AY104" s="17" t="s">
        <v>129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82</v>
      </c>
      <c r="BK104" s="224">
        <f>ROUND(I104*H104,2)</f>
        <v>0</v>
      </c>
      <c r="BL104" s="17" t="s">
        <v>138</v>
      </c>
      <c r="BM104" s="223" t="s">
        <v>687</v>
      </c>
    </row>
    <row r="105" s="2" customFormat="1">
      <c r="A105" s="38"/>
      <c r="B105" s="39"/>
      <c r="C105" s="40"/>
      <c r="D105" s="225" t="s">
        <v>140</v>
      </c>
      <c r="E105" s="40"/>
      <c r="F105" s="226" t="s">
        <v>688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140</v>
      </c>
      <c r="AU105" s="17" t="s">
        <v>84</v>
      </c>
    </row>
    <row r="106" s="2" customFormat="1" ht="24.15" customHeight="1">
      <c r="A106" s="38"/>
      <c r="B106" s="39"/>
      <c r="C106" s="242" t="s">
        <v>689</v>
      </c>
      <c r="D106" s="242" t="s">
        <v>163</v>
      </c>
      <c r="E106" s="243" t="s">
        <v>690</v>
      </c>
      <c r="F106" s="244" t="s">
        <v>691</v>
      </c>
      <c r="G106" s="245" t="s">
        <v>202</v>
      </c>
      <c r="H106" s="246">
        <v>1</v>
      </c>
      <c r="I106" s="247"/>
      <c r="J106" s="248">
        <f>ROUND(I106*H106,2)</f>
        <v>0</v>
      </c>
      <c r="K106" s="244" t="s">
        <v>19</v>
      </c>
      <c r="L106" s="249"/>
      <c r="M106" s="250" t="s">
        <v>19</v>
      </c>
      <c r="N106" s="251" t="s">
        <v>46</v>
      </c>
      <c r="O106" s="84"/>
      <c r="P106" s="221">
        <f>O106*H106</f>
        <v>0</v>
      </c>
      <c r="Q106" s="221">
        <v>0.01553</v>
      </c>
      <c r="R106" s="221">
        <f>Q106*H106</f>
        <v>0.01553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180</v>
      </c>
      <c r="AT106" s="223" t="s">
        <v>163</v>
      </c>
      <c r="AU106" s="223" t="s">
        <v>84</v>
      </c>
      <c r="AY106" s="17" t="s">
        <v>129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82</v>
      </c>
      <c r="BK106" s="224">
        <f>ROUND(I106*H106,2)</f>
        <v>0</v>
      </c>
      <c r="BL106" s="17" t="s">
        <v>138</v>
      </c>
      <c r="BM106" s="223" t="s">
        <v>692</v>
      </c>
    </row>
    <row r="107" s="2" customFormat="1" ht="16.5" customHeight="1">
      <c r="A107" s="38"/>
      <c r="B107" s="39"/>
      <c r="C107" s="212" t="s">
        <v>130</v>
      </c>
      <c r="D107" s="212" t="s">
        <v>133</v>
      </c>
      <c r="E107" s="213" t="s">
        <v>693</v>
      </c>
      <c r="F107" s="214" t="s">
        <v>410</v>
      </c>
      <c r="G107" s="215" t="s">
        <v>291</v>
      </c>
      <c r="H107" s="216">
        <v>1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46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138</v>
      </c>
      <c r="AT107" s="223" t="s">
        <v>133</v>
      </c>
      <c r="AU107" s="223" t="s">
        <v>84</v>
      </c>
      <c r="AY107" s="17" t="s">
        <v>129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82</v>
      </c>
      <c r="BK107" s="224">
        <f>ROUND(I107*H107,2)</f>
        <v>0</v>
      </c>
      <c r="BL107" s="17" t="s">
        <v>138</v>
      </c>
      <c r="BM107" s="223" t="s">
        <v>694</v>
      </c>
    </row>
    <row r="108" s="12" customFormat="1" ht="22.8" customHeight="1">
      <c r="A108" s="12"/>
      <c r="B108" s="196"/>
      <c r="C108" s="197"/>
      <c r="D108" s="198" t="s">
        <v>74</v>
      </c>
      <c r="E108" s="210" t="s">
        <v>130</v>
      </c>
      <c r="F108" s="210" t="s">
        <v>131</v>
      </c>
      <c r="G108" s="197"/>
      <c r="H108" s="197"/>
      <c r="I108" s="200"/>
      <c r="J108" s="211">
        <f>BK108</f>
        <v>0</v>
      </c>
      <c r="K108" s="197"/>
      <c r="L108" s="202"/>
      <c r="M108" s="203"/>
      <c r="N108" s="204"/>
      <c r="O108" s="204"/>
      <c r="P108" s="205">
        <f>SUM(P109:P127)</f>
        <v>0</v>
      </c>
      <c r="Q108" s="204"/>
      <c r="R108" s="205">
        <f>SUM(R109:R127)</f>
        <v>0.0018000000000000002</v>
      </c>
      <c r="S108" s="204"/>
      <c r="T108" s="206">
        <f>SUM(T109:T127)</f>
        <v>3.0082400000000002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7" t="s">
        <v>82</v>
      </c>
      <c r="AT108" s="208" t="s">
        <v>74</v>
      </c>
      <c r="AU108" s="208" t="s">
        <v>82</v>
      </c>
      <c r="AY108" s="207" t="s">
        <v>129</v>
      </c>
      <c r="BK108" s="209">
        <f>SUM(BK109:BK127)</f>
        <v>0</v>
      </c>
    </row>
    <row r="109" s="2" customFormat="1" ht="37.8" customHeight="1">
      <c r="A109" s="38"/>
      <c r="B109" s="39"/>
      <c r="C109" s="212" t="s">
        <v>640</v>
      </c>
      <c r="D109" s="212" t="s">
        <v>133</v>
      </c>
      <c r="E109" s="213" t="s">
        <v>134</v>
      </c>
      <c r="F109" s="214" t="s">
        <v>135</v>
      </c>
      <c r="G109" s="215" t="s">
        <v>136</v>
      </c>
      <c r="H109" s="216">
        <v>37.770000000000003</v>
      </c>
      <c r="I109" s="217"/>
      <c r="J109" s="218">
        <f>ROUND(I109*H109,2)</f>
        <v>0</v>
      </c>
      <c r="K109" s="214" t="s">
        <v>137</v>
      </c>
      <c r="L109" s="44"/>
      <c r="M109" s="219" t="s">
        <v>19</v>
      </c>
      <c r="N109" s="220" t="s">
        <v>46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138</v>
      </c>
      <c r="AT109" s="223" t="s">
        <v>133</v>
      </c>
      <c r="AU109" s="223" t="s">
        <v>84</v>
      </c>
      <c r="AY109" s="17" t="s">
        <v>129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82</v>
      </c>
      <c r="BK109" s="224">
        <f>ROUND(I109*H109,2)</f>
        <v>0</v>
      </c>
      <c r="BL109" s="17" t="s">
        <v>138</v>
      </c>
      <c r="BM109" s="223" t="s">
        <v>695</v>
      </c>
    </row>
    <row r="110" s="2" customFormat="1">
      <c r="A110" s="38"/>
      <c r="B110" s="39"/>
      <c r="C110" s="40"/>
      <c r="D110" s="225" t="s">
        <v>140</v>
      </c>
      <c r="E110" s="40"/>
      <c r="F110" s="226" t="s">
        <v>141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140</v>
      </c>
      <c r="AU110" s="17" t="s">
        <v>84</v>
      </c>
    </row>
    <row r="111" s="2" customFormat="1" ht="37.8" customHeight="1">
      <c r="A111" s="38"/>
      <c r="B111" s="39"/>
      <c r="C111" s="212" t="s">
        <v>546</v>
      </c>
      <c r="D111" s="212" t="s">
        <v>133</v>
      </c>
      <c r="E111" s="213" t="s">
        <v>143</v>
      </c>
      <c r="F111" s="214" t="s">
        <v>144</v>
      </c>
      <c r="G111" s="215" t="s">
        <v>136</v>
      </c>
      <c r="H111" s="216">
        <v>45</v>
      </c>
      <c r="I111" s="217"/>
      <c r="J111" s="218">
        <f>ROUND(I111*H111,2)</f>
        <v>0</v>
      </c>
      <c r="K111" s="214" t="s">
        <v>137</v>
      </c>
      <c r="L111" s="44"/>
      <c r="M111" s="219" t="s">
        <v>19</v>
      </c>
      <c r="N111" s="220" t="s">
        <v>46</v>
      </c>
      <c r="O111" s="84"/>
      <c r="P111" s="221">
        <f>O111*H111</f>
        <v>0</v>
      </c>
      <c r="Q111" s="221">
        <v>4.0000000000000003E-05</v>
      </c>
      <c r="R111" s="221">
        <f>Q111*H111</f>
        <v>0.0018000000000000002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138</v>
      </c>
      <c r="AT111" s="223" t="s">
        <v>133</v>
      </c>
      <c r="AU111" s="223" t="s">
        <v>84</v>
      </c>
      <c r="AY111" s="17" t="s">
        <v>129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82</v>
      </c>
      <c r="BK111" s="224">
        <f>ROUND(I111*H111,2)</f>
        <v>0</v>
      </c>
      <c r="BL111" s="17" t="s">
        <v>138</v>
      </c>
      <c r="BM111" s="223" t="s">
        <v>696</v>
      </c>
    </row>
    <row r="112" s="2" customFormat="1">
      <c r="A112" s="38"/>
      <c r="B112" s="39"/>
      <c r="C112" s="40"/>
      <c r="D112" s="225" t="s">
        <v>140</v>
      </c>
      <c r="E112" s="40"/>
      <c r="F112" s="226" t="s">
        <v>146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140</v>
      </c>
      <c r="AU112" s="17" t="s">
        <v>84</v>
      </c>
    </row>
    <row r="113" s="2" customFormat="1" ht="44.25" customHeight="1">
      <c r="A113" s="38"/>
      <c r="B113" s="39"/>
      <c r="C113" s="212" t="s">
        <v>84</v>
      </c>
      <c r="D113" s="212" t="s">
        <v>133</v>
      </c>
      <c r="E113" s="213" t="s">
        <v>697</v>
      </c>
      <c r="F113" s="214" t="s">
        <v>698</v>
      </c>
      <c r="G113" s="215" t="s">
        <v>699</v>
      </c>
      <c r="H113" s="216">
        <v>0.90700000000000003</v>
      </c>
      <c r="I113" s="217"/>
      <c r="J113" s="218">
        <f>ROUND(I113*H113,2)</f>
        <v>0</v>
      </c>
      <c r="K113" s="214" t="s">
        <v>137</v>
      </c>
      <c r="L113" s="44"/>
      <c r="M113" s="219" t="s">
        <v>19</v>
      </c>
      <c r="N113" s="220" t="s">
        <v>46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1.8</v>
      </c>
      <c r="T113" s="222">
        <f>S113*H113</f>
        <v>1.6326000000000001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138</v>
      </c>
      <c r="AT113" s="223" t="s">
        <v>133</v>
      </c>
      <c r="AU113" s="223" t="s">
        <v>84</v>
      </c>
      <c r="AY113" s="17" t="s">
        <v>129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138</v>
      </c>
      <c r="BM113" s="223" t="s">
        <v>700</v>
      </c>
    </row>
    <row r="114" s="2" customFormat="1">
      <c r="A114" s="38"/>
      <c r="B114" s="39"/>
      <c r="C114" s="40"/>
      <c r="D114" s="225" t="s">
        <v>140</v>
      </c>
      <c r="E114" s="40"/>
      <c r="F114" s="226" t="s">
        <v>701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140</v>
      </c>
      <c r="AU114" s="17" t="s">
        <v>84</v>
      </c>
    </row>
    <row r="115" s="13" customFormat="1">
      <c r="A115" s="13"/>
      <c r="B115" s="230"/>
      <c r="C115" s="231"/>
      <c r="D115" s="232" t="s">
        <v>156</v>
      </c>
      <c r="E115" s="233" t="s">
        <v>19</v>
      </c>
      <c r="F115" s="234" t="s">
        <v>702</v>
      </c>
      <c r="G115" s="231"/>
      <c r="H115" s="235">
        <v>0.53800000000000003</v>
      </c>
      <c r="I115" s="236"/>
      <c r="J115" s="231"/>
      <c r="K115" s="231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156</v>
      </c>
      <c r="AU115" s="241" t="s">
        <v>84</v>
      </c>
      <c r="AV115" s="13" t="s">
        <v>84</v>
      </c>
      <c r="AW115" s="13" t="s">
        <v>36</v>
      </c>
      <c r="AX115" s="13" t="s">
        <v>75</v>
      </c>
      <c r="AY115" s="241" t="s">
        <v>129</v>
      </c>
    </row>
    <row r="116" s="13" customFormat="1">
      <c r="A116" s="13"/>
      <c r="B116" s="230"/>
      <c r="C116" s="231"/>
      <c r="D116" s="232" t="s">
        <v>156</v>
      </c>
      <c r="E116" s="233" t="s">
        <v>19</v>
      </c>
      <c r="F116" s="234" t="s">
        <v>703</v>
      </c>
      <c r="G116" s="231"/>
      <c r="H116" s="235">
        <v>0.36899999999999999</v>
      </c>
      <c r="I116" s="236"/>
      <c r="J116" s="231"/>
      <c r="K116" s="231"/>
      <c r="L116" s="237"/>
      <c r="M116" s="238"/>
      <c r="N116" s="239"/>
      <c r="O116" s="239"/>
      <c r="P116" s="239"/>
      <c r="Q116" s="239"/>
      <c r="R116" s="239"/>
      <c r="S116" s="239"/>
      <c r="T116" s="24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1" t="s">
        <v>156</v>
      </c>
      <c r="AU116" s="241" t="s">
        <v>84</v>
      </c>
      <c r="AV116" s="13" t="s">
        <v>84</v>
      </c>
      <c r="AW116" s="13" t="s">
        <v>36</v>
      </c>
      <c r="AX116" s="13" t="s">
        <v>75</v>
      </c>
      <c r="AY116" s="241" t="s">
        <v>129</v>
      </c>
    </row>
    <row r="117" s="14" customFormat="1">
      <c r="A117" s="14"/>
      <c r="B117" s="260"/>
      <c r="C117" s="261"/>
      <c r="D117" s="232" t="s">
        <v>156</v>
      </c>
      <c r="E117" s="262" t="s">
        <v>19</v>
      </c>
      <c r="F117" s="263" t="s">
        <v>636</v>
      </c>
      <c r="G117" s="261"/>
      <c r="H117" s="264">
        <v>0.90700000000000003</v>
      </c>
      <c r="I117" s="265"/>
      <c r="J117" s="261"/>
      <c r="K117" s="261"/>
      <c r="L117" s="266"/>
      <c r="M117" s="267"/>
      <c r="N117" s="268"/>
      <c r="O117" s="268"/>
      <c r="P117" s="268"/>
      <c r="Q117" s="268"/>
      <c r="R117" s="268"/>
      <c r="S117" s="268"/>
      <c r="T117" s="26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70" t="s">
        <v>156</v>
      </c>
      <c r="AU117" s="270" t="s">
        <v>84</v>
      </c>
      <c r="AV117" s="14" t="s">
        <v>138</v>
      </c>
      <c r="AW117" s="14" t="s">
        <v>36</v>
      </c>
      <c r="AX117" s="14" t="s">
        <v>82</v>
      </c>
      <c r="AY117" s="270" t="s">
        <v>129</v>
      </c>
    </row>
    <row r="118" s="2" customFormat="1" ht="37.8" customHeight="1">
      <c r="A118" s="38"/>
      <c r="B118" s="39"/>
      <c r="C118" s="212" t="s">
        <v>192</v>
      </c>
      <c r="D118" s="212" t="s">
        <v>133</v>
      </c>
      <c r="E118" s="213" t="s">
        <v>704</v>
      </c>
      <c r="F118" s="214" t="s">
        <v>705</v>
      </c>
      <c r="G118" s="215" t="s">
        <v>214</v>
      </c>
      <c r="H118" s="216">
        <v>0.73999999999999999</v>
      </c>
      <c r="I118" s="217"/>
      <c r="J118" s="218">
        <f>ROUND(I118*H118,2)</f>
        <v>0</v>
      </c>
      <c r="K118" s="214" t="s">
        <v>137</v>
      </c>
      <c r="L118" s="44"/>
      <c r="M118" s="219" t="s">
        <v>19</v>
      </c>
      <c r="N118" s="220" t="s">
        <v>46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1.258</v>
      </c>
      <c r="T118" s="222">
        <f>S118*H118</f>
        <v>0.93091999999999997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138</v>
      </c>
      <c r="AT118" s="223" t="s">
        <v>133</v>
      </c>
      <c r="AU118" s="223" t="s">
        <v>84</v>
      </c>
      <c r="AY118" s="17" t="s">
        <v>129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82</v>
      </c>
      <c r="BK118" s="224">
        <f>ROUND(I118*H118,2)</f>
        <v>0</v>
      </c>
      <c r="BL118" s="17" t="s">
        <v>138</v>
      </c>
      <c r="BM118" s="223" t="s">
        <v>706</v>
      </c>
    </row>
    <row r="119" s="2" customFormat="1">
      <c r="A119" s="38"/>
      <c r="B119" s="39"/>
      <c r="C119" s="40"/>
      <c r="D119" s="225" t="s">
        <v>140</v>
      </c>
      <c r="E119" s="40"/>
      <c r="F119" s="226" t="s">
        <v>707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140</v>
      </c>
      <c r="AU119" s="17" t="s">
        <v>84</v>
      </c>
    </row>
    <row r="120" s="13" customFormat="1">
      <c r="A120" s="13"/>
      <c r="B120" s="230"/>
      <c r="C120" s="231"/>
      <c r="D120" s="232" t="s">
        <v>156</v>
      </c>
      <c r="E120" s="233" t="s">
        <v>19</v>
      </c>
      <c r="F120" s="234" t="s">
        <v>708</v>
      </c>
      <c r="G120" s="231"/>
      <c r="H120" s="235">
        <v>0.73999999999999999</v>
      </c>
      <c r="I120" s="236"/>
      <c r="J120" s="231"/>
      <c r="K120" s="231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156</v>
      </c>
      <c r="AU120" s="241" t="s">
        <v>84</v>
      </c>
      <c r="AV120" s="13" t="s">
        <v>84</v>
      </c>
      <c r="AW120" s="13" t="s">
        <v>36</v>
      </c>
      <c r="AX120" s="13" t="s">
        <v>82</v>
      </c>
      <c r="AY120" s="241" t="s">
        <v>129</v>
      </c>
    </row>
    <row r="121" s="2" customFormat="1" ht="37.8" customHeight="1">
      <c r="A121" s="38"/>
      <c r="B121" s="39"/>
      <c r="C121" s="212" t="s">
        <v>82</v>
      </c>
      <c r="D121" s="212" t="s">
        <v>133</v>
      </c>
      <c r="E121" s="213" t="s">
        <v>709</v>
      </c>
      <c r="F121" s="214" t="s">
        <v>710</v>
      </c>
      <c r="G121" s="215" t="s">
        <v>136</v>
      </c>
      <c r="H121" s="216">
        <v>4.2199999999999998</v>
      </c>
      <c r="I121" s="217"/>
      <c r="J121" s="218">
        <f>ROUND(I121*H121,2)</f>
        <v>0</v>
      </c>
      <c r="K121" s="214" t="s">
        <v>137</v>
      </c>
      <c r="L121" s="44"/>
      <c r="M121" s="219" t="s">
        <v>19</v>
      </c>
      <c r="N121" s="220" t="s">
        <v>46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0.075999999999999998</v>
      </c>
      <c r="T121" s="222">
        <f>S121*H121</f>
        <v>0.32071999999999995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138</v>
      </c>
      <c r="AT121" s="223" t="s">
        <v>133</v>
      </c>
      <c r="AU121" s="223" t="s">
        <v>84</v>
      </c>
      <c r="AY121" s="17" t="s">
        <v>129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82</v>
      </c>
      <c r="BK121" s="224">
        <f>ROUND(I121*H121,2)</f>
        <v>0</v>
      </c>
      <c r="BL121" s="17" t="s">
        <v>138</v>
      </c>
      <c r="BM121" s="223" t="s">
        <v>711</v>
      </c>
    </row>
    <row r="122" s="2" customFormat="1">
      <c r="A122" s="38"/>
      <c r="B122" s="39"/>
      <c r="C122" s="40"/>
      <c r="D122" s="225" t="s">
        <v>140</v>
      </c>
      <c r="E122" s="40"/>
      <c r="F122" s="226" t="s">
        <v>712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140</v>
      </c>
      <c r="AU122" s="17" t="s">
        <v>84</v>
      </c>
    </row>
    <row r="123" s="13" customFormat="1">
      <c r="A123" s="13"/>
      <c r="B123" s="230"/>
      <c r="C123" s="231"/>
      <c r="D123" s="232" t="s">
        <v>156</v>
      </c>
      <c r="E123" s="233" t="s">
        <v>19</v>
      </c>
      <c r="F123" s="234" t="s">
        <v>713</v>
      </c>
      <c r="G123" s="231"/>
      <c r="H123" s="235">
        <v>1.8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156</v>
      </c>
      <c r="AU123" s="241" t="s">
        <v>84</v>
      </c>
      <c r="AV123" s="13" t="s">
        <v>84</v>
      </c>
      <c r="AW123" s="13" t="s">
        <v>36</v>
      </c>
      <c r="AX123" s="13" t="s">
        <v>75</v>
      </c>
      <c r="AY123" s="241" t="s">
        <v>129</v>
      </c>
    </row>
    <row r="124" s="13" customFormat="1">
      <c r="A124" s="13"/>
      <c r="B124" s="230"/>
      <c r="C124" s="231"/>
      <c r="D124" s="232" t="s">
        <v>156</v>
      </c>
      <c r="E124" s="233" t="s">
        <v>19</v>
      </c>
      <c r="F124" s="234" t="s">
        <v>714</v>
      </c>
      <c r="G124" s="231"/>
      <c r="H124" s="235">
        <v>2.4199999999999999</v>
      </c>
      <c r="I124" s="236"/>
      <c r="J124" s="231"/>
      <c r="K124" s="231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156</v>
      </c>
      <c r="AU124" s="241" t="s">
        <v>84</v>
      </c>
      <c r="AV124" s="13" t="s">
        <v>84</v>
      </c>
      <c r="AW124" s="13" t="s">
        <v>36</v>
      </c>
      <c r="AX124" s="13" t="s">
        <v>75</v>
      </c>
      <c r="AY124" s="241" t="s">
        <v>129</v>
      </c>
    </row>
    <row r="125" s="14" customFormat="1">
      <c r="A125" s="14"/>
      <c r="B125" s="260"/>
      <c r="C125" s="261"/>
      <c r="D125" s="232" t="s">
        <v>156</v>
      </c>
      <c r="E125" s="262" t="s">
        <v>19</v>
      </c>
      <c r="F125" s="263" t="s">
        <v>636</v>
      </c>
      <c r="G125" s="261"/>
      <c r="H125" s="264">
        <v>4.2199999999999998</v>
      </c>
      <c r="I125" s="265"/>
      <c r="J125" s="261"/>
      <c r="K125" s="261"/>
      <c r="L125" s="266"/>
      <c r="M125" s="267"/>
      <c r="N125" s="268"/>
      <c r="O125" s="268"/>
      <c r="P125" s="268"/>
      <c r="Q125" s="268"/>
      <c r="R125" s="268"/>
      <c r="S125" s="268"/>
      <c r="T125" s="269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0" t="s">
        <v>156</v>
      </c>
      <c r="AU125" s="270" t="s">
        <v>84</v>
      </c>
      <c r="AV125" s="14" t="s">
        <v>138</v>
      </c>
      <c r="AW125" s="14" t="s">
        <v>36</v>
      </c>
      <c r="AX125" s="14" t="s">
        <v>82</v>
      </c>
      <c r="AY125" s="270" t="s">
        <v>129</v>
      </c>
    </row>
    <row r="126" s="2" customFormat="1" ht="37.8" customHeight="1">
      <c r="A126" s="38"/>
      <c r="B126" s="39"/>
      <c r="C126" s="212" t="s">
        <v>138</v>
      </c>
      <c r="D126" s="212" t="s">
        <v>133</v>
      </c>
      <c r="E126" s="213" t="s">
        <v>715</v>
      </c>
      <c r="F126" s="214" t="s">
        <v>716</v>
      </c>
      <c r="G126" s="215" t="s">
        <v>202</v>
      </c>
      <c r="H126" s="216">
        <v>4</v>
      </c>
      <c r="I126" s="217"/>
      <c r="J126" s="218">
        <f>ROUND(I126*H126,2)</f>
        <v>0</v>
      </c>
      <c r="K126" s="214" t="s">
        <v>137</v>
      </c>
      <c r="L126" s="44"/>
      <c r="M126" s="219" t="s">
        <v>19</v>
      </c>
      <c r="N126" s="220" t="s">
        <v>46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0.031</v>
      </c>
      <c r="T126" s="222">
        <f>S126*H126</f>
        <v>0.124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138</v>
      </c>
      <c r="AT126" s="223" t="s">
        <v>133</v>
      </c>
      <c r="AU126" s="223" t="s">
        <v>84</v>
      </c>
      <c r="AY126" s="17" t="s">
        <v>129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82</v>
      </c>
      <c r="BK126" s="224">
        <f>ROUND(I126*H126,2)</f>
        <v>0</v>
      </c>
      <c r="BL126" s="17" t="s">
        <v>138</v>
      </c>
      <c r="BM126" s="223" t="s">
        <v>717</v>
      </c>
    </row>
    <row r="127" s="2" customFormat="1">
      <c r="A127" s="38"/>
      <c r="B127" s="39"/>
      <c r="C127" s="40"/>
      <c r="D127" s="225" t="s">
        <v>140</v>
      </c>
      <c r="E127" s="40"/>
      <c r="F127" s="226" t="s">
        <v>718</v>
      </c>
      <c r="G127" s="40"/>
      <c r="H127" s="40"/>
      <c r="I127" s="227"/>
      <c r="J127" s="40"/>
      <c r="K127" s="40"/>
      <c r="L127" s="44"/>
      <c r="M127" s="228"/>
      <c r="N127" s="229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140</v>
      </c>
      <c r="AU127" s="17" t="s">
        <v>84</v>
      </c>
    </row>
    <row r="128" s="12" customFormat="1" ht="22.8" customHeight="1">
      <c r="A128" s="12"/>
      <c r="B128" s="196"/>
      <c r="C128" s="197"/>
      <c r="D128" s="198" t="s">
        <v>74</v>
      </c>
      <c r="E128" s="210" t="s">
        <v>228</v>
      </c>
      <c r="F128" s="210" t="s">
        <v>229</v>
      </c>
      <c r="G128" s="197"/>
      <c r="H128" s="197"/>
      <c r="I128" s="200"/>
      <c r="J128" s="211">
        <f>BK128</f>
        <v>0</v>
      </c>
      <c r="K128" s="197"/>
      <c r="L128" s="202"/>
      <c r="M128" s="203"/>
      <c r="N128" s="204"/>
      <c r="O128" s="204"/>
      <c r="P128" s="205">
        <f>SUM(P129:P137)</f>
        <v>0</v>
      </c>
      <c r="Q128" s="204"/>
      <c r="R128" s="205">
        <f>SUM(R129:R137)</f>
        <v>0</v>
      </c>
      <c r="S128" s="204"/>
      <c r="T128" s="206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82</v>
      </c>
      <c r="AT128" s="208" t="s">
        <v>74</v>
      </c>
      <c r="AU128" s="208" t="s">
        <v>82</v>
      </c>
      <c r="AY128" s="207" t="s">
        <v>129</v>
      </c>
      <c r="BK128" s="209">
        <f>SUM(BK129:BK137)</f>
        <v>0</v>
      </c>
    </row>
    <row r="129" s="2" customFormat="1" ht="37.8" customHeight="1">
      <c r="A129" s="38"/>
      <c r="B129" s="39"/>
      <c r="C129" s="212" t="s">
        <v>338</v>
      </c>
      <c r="D129" s="212" t="s">
        <v>133</v>
      </c>
      <c r="E129" s="213" t="s">
        <v>230</v>
      </c>
      <c r="F129" s="214" t="s">
        <v>231</v>
      </c>
      <c r="G129" s="215" t="s">
        <v>214</v>
      </c>
      <c r="H129" s="216">
        <v>3.1120000000000001</v>
      </c>
      <c r="I129" s="217"/>
      <c r="J129" s="218">
        <f>ROUND(I129*H129,2)</f>
        <v>0</v>
      </c>
      <c r="K129" s="214" t="s">
        <v>137</v>
      </c>
      <c r="L129" s="44"/>
      <c r="M129" s="219" t="s">
        <v>19</v>
      </c>
      <c r="N129" s="220" t="s">
        <v>46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138</v>
      </c>
      <c r="AT129" s="223" t="s">
        <v>133</v>
      </c>
      <c r="AU129" s="223" t="s">
        <v>84</v>
      </c>
      <c r="AY129" s="17" t="s">
        <v>129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82</v>
      </c>
      <c r="BK129" s="224">
        <f>ROUND(I129*H129,2)</f>
        <v>0</v>
      </c>
      <c r="BL129" s="17" t="s">
        <v>138</v>
      </c>
      <c r="BM129" s="223" t="s">
        <v>719</v>
      </c>
    </row>
    <row r="130" s="2" customFormat="1">
      <c r="A130" s="38"/>
      <c r="B130" s="39"/>
      <c r="C130" s="40"/>
      <c r="D130" s="225" t="s">
        <v>140</v>
      </c>
      <c r="E130" s="40"/>
      <c r="F130" s="226" t="s">
        <v>233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140</v>
      </c>
      <c r="AU130" s="17" t="s">
        <v>84</v>
      </c>
    </row>
    <row r="131" s="2" customFormat="1" ht="33" customHeight="1">
      <c r="A131" s="38"/>
      <c r="B131" s="39"/>
      <c r="C131" s="212" t="s">
        <v>355</v>
      </c>
      <c r="D131" s="212" t="s">
        <v>133</v>
      </c>
      <c r="E131" s="213" t="s">
        <v>234</v>
      </c>
      <c r="F131" s="214" t="s">
        <v>235</v>
      </c>
      <c r="G131" s="215" t="s">
        <v>214</v>
      </c>
      <c r="H131" s="216">
        <v>3.1120000000000001</v>
      </c>
      <c r="I131" s="217"/>
      <c r="J131" s="218">
        <f>ROUND(I131*H131,2)</f>
        <v>0</v>
      </c>
      <c r="K131" s="214" t="s">
        <v>137</v>
      </c>
      <c r="L131" s="44"/>
      <c r="M131" s="219" t="s">
        <v>19</v>
      </c>
      <c r="N131" s="220" t="s">
        <v>46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138</v>
      </c>
      <c r="AT131" s="223" t="s">
        <v>133</v>
      </c>
      <c r="AU131" s="223" t="s">
        <v>84</v>
      </c>
      <c r="AY131" s="17" t="s">
        <v>129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82</v>
      </c>
      <c r="BK131" s="224">
        <f>ROUND(I131*H131,2)</f>
        <v>0</v>
      </c>
      <c r="BL131" s="17" t="s">
        <v>138</v>
      </c>
      <c r="BM131" s="223" t="s">
        <v>720</v>
      </c>
    </row>
    <row r="132" s="2" customFormat="1">
      <c r="A132" s="38"/>
      <c r="B132" s="39"/>
      <c r="C132" s="40"/>
      <c r="D132" s="225" t="s">
        <v>140</v>
      </c>
      <c r="E132" s="40"/>
      <c r="F132" s="226" t="s">
        <v>237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140</v>
      </c>
      <c r="AU132" s="17" t="s">
        <v>84</v>
      </c>
    </row>
    <row r="133" s="2" customFormat="1" ht="44.25" customHeight="1">
      <c r="A133" s="38"/>
      <c r="B133" s="39"/>
      <c r="C133" s="212" t="s">
        <v>360</v>
      </c>
      <c r="D133" s="212" t="s">
        <v>133</v>
      </c>
      <c r="E133" s="213" t="s">
        <v>238</v>
      </c>
      <c r="F133" s="214" t="s">
        <v>239</v>
      </c>
      <c r="G133" s="215" t="s">
        <v>214</v>
      </c>
      <c r="H133" s="216">
        <v>43.539999999999999</v>
      </c>
      <c r="I133" s="217"/>
      <c r="J133" s="218">
        <f>ROUND(I133*H133,2)</f>
        <v>0</v>
      </c>
      <c r="K133" s="214" t="s">
        <v>137</v>
      </c>
      <c r="L133" s="44"/>
      <c r="M133" s="219" t="s">
        <v>19</v>
      </c>
      <c r="N133" s="220" t="s">
        <v>46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138</v>
      </c>
      <c r="AT133" s="223" t="s">
        <v>133</v>
      </c>
      <c r="AU133" s="223" t="s">
        <v>84</v>
      </c>
      <c r="AY133" s="17" t="s">
        <v>129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82</v>
      </c>
      <c r="BK133" s="224">
        <f>ROUND(I133*H133,2)</f>
        <v>0</v>
      </c>
      <c r="BL133" s="17" t="s">
        <v>138</v>
      </c>
      <c r="BM133" s="223" t="s">
        <v>721</v>
      </c>
    </row>
    <row r="134" s="2" customFormat="1">
      <c r="A134" s="38"/>
      <c r="B134" s="39"/>
      <c r="C134" s="40"/>
      <c r="D134" s="225" t="s">
        <v>140</v>
      </c>
      <c r="E134" s="40"/>
      <c r="F134" s="226" t="s">
        <v>241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140</v>
      </c>
      <c r="AU134" s="17" t="s">
        <v>84</v>
      </c>
    </row>
    <row r="135" s="13" customFormat="1">
      <c r="A135" s="13"/>
      <c r="B135" s="230"/>
      <c r="C135" s="231"/>
      <c r="D135" s="232" t="s">
        <v>156</v>
      </c>
      <c r="E135" s="233" t="s">
        <v>19</v>
      </c>
      <c r="F135" s="234" t="s">
        <v>722</v>
      </c>
      <c r="G135" s="231"/>
      <c r="H135" s="235">
        <v>43.539999999999999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156</v>
      </c>
      <c r="AU135" s="241" t="s">
        <v>84</v>
      </c>
      <c r="AV135" s="13" t="s">
        <v>84</v>
      </c>
      <c r="AW135" s="13" t="s">
        <v>36</v>
      </c>
      <c r="AX135" s="13" t="s">
        <v>82</v>
      </c>
      <c r="AY135" s="241" t="s">
        <v>129</v>
      </c>
    </row>
    <row r="136" s="2" customFormat="1" ht="49.05" customHeight="1">
      <c r="A136" s="38"/>
      <c r="B136" s="39"/>
      <c r="C136" s="212" t="s">
        <v>643</v>
      </c>
      <c r="D136" s="212" t="s">
        <v>133</v>
      </c>
      <c r="E136" s="213" t="s">
        <v>244</v>
      </c>
      <c r="F136" s="214" t="s">
        <v>245</v>
      </c>
      <c r="G136" s="215" t="s">
        <v>214</v>
      </c>
      <c r="H136" s="216">
        <v>3.1099999999999999</v>
      </c>
      <c r="I136" s="217"/>
      <c r="J136" s="218">
        <f>ROUND(I136*H136,2)</f>
        <v>0</v>
      </c>
      <c r="K136" s="214" t="s">
        <v>137</v>
      </c>
      <c r="L136" s="44"/>
      <c r="M136" s="219" t="s">
        <v>19</v>
      </c>
      <c r="N136" s="220" t="s">
        <v>46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138</v>
      </c>
      <c r="AT136" s="223" t="s">
        <v>133</v>
      </c>
      <c r="AU136" s="223" t="s">
        <v>84</v>
      </c>
      <c r="AY136" s="17" t="s">
        <v>129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82</v>
      </c>
      <c r="BK136" s="224">
        <f>ROUND(I136*H136,2)</f>
        <v>0</v>
      </c>
      <c r="BL136" s="17" t="s">
        <v>138</v>
      </c>
      <c r="BM136" s="223" t="s">
        <v>723</v>
      </c>
    </row>
    <row r="137" s="2" customFormat="1">
      <c r="A137" s="38"/>
      <c r="B137" s="39"/>
      <c r="C137" s="40"/>
      <c r="D137" s="225" t="s">
        <v>140</v>
      </c>
      <c r="E137" s="40"/>
      <c r="F137" s="226" t="s">
        <v>247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140</v>
      </c>
      <c r="AU137" s="17" t="s">
        <v>84</v>
      </c>
    </row>
    <row r="138" s="12" customFormat="1" ht="22.8" customHeight="1">
      <c r="A138" s="12"/>
      <c r="B138" s="196"/>
      <c r="C138" s="197"/>
      <c r="D138" s="198" t="s">
        <v>74</v>
      </c>
      <c r="E138" s="210" t="s">
        <v>421</v>
      </c>
      <c r="F138" s="210" t="s">
        <v>422</v>
      </c>
      <c r="G138" s="197"/>
      <c r="H138" s="197"/>
      <c r="I138" s="200"/>
      <c r="J138" s="211">
        <f>BK138</f>
        <v>0</v>
      </c>
      <c r="K138" s="197"/>
      <c r="L138" s="202"/>
      <c r="M138" s="203"/>
      <c r="N138" s="204"/>
      <c r="O138" s="204"/>
      <c r="P138" s="205">
        <f>SUM(P139:P140)</f>
        <v>0</v>
      </c>
      <c r="Q138" s="204"/>
      <c r="R138" s="205">
        <f>SUM(R139:R140)</f>
        <v>0</v>
      </c>
      <c r="S138" s="204"/>
      <c r="T138" s="206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7" t="s">
        <v>82</v>
      </c>
      <c r="AT138" s="208" t="s">
        <v>74</v>
      </c>
      <c r="AU138" s="208" t="s">
        <v>82</v>
      </c>
      <c r="AY138" s="207" t="s">
        <v>129</v>
      </c>
      <c r="BK138" s="209">
        <f>SUM(BK139:BK140)</f>
        <v>0</v>
      </c>
    </row>
    <row r="139" s="2" customFormat="1" ht="55.5" customHeight="1">
      <c r="A139" s="38"/>
      <c r="B139" s="39"/>
      <c r="C139" s="212" t="s">
        <v>370</v>
      </c>
      <c r="D139" s="212" t="s">
        <v>133</v>
      </c>
      <c r="E139" s="213" t="s">
        <v>424</v>
      </c>
      <c r="F139" s="214" t="s">
        <v>425</v>
      </c>
      <c r="G139" s="215" t="s">
        <v>214</v>
      </c>
      <c r="H139" s="216">
        <v>1.425</v>
      </c>
      <c r="I139" s="217"/>
      <c r="J139" s="218">
        <f>ROUND(I139*H139,2)</f>
        <v>0</v>
      </c>
      <c r="K139" s="214" t="s">
        <v>137</v>
      </c>
      <c r="L139" s="44"/>
      <c r="M139" s="219" t="s">
        <v>19</v>
      </c>
      <c r="N139" s="220" t="s">
        <v>46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138</v>
      </c>
      <c r="AT139" s="223" t="s">
        <v>133</v>
      </c>
      <c r="AU139" s="223" t="s">
        <v>84</v>
      </c>
      <c r="AY139" s="17" t="s">
        <v>129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82</v>
      </c>
      <c r="BK139" s="224">
        <f>ROUND(I139*H139,2)</f>
        <v>0</v>
      </c>
      <c r="BL139" s="17" t="s">
        <v>138</v>
      </c>
      <c r="BM139" s="223" t="s">
        <v>724</v>
      </c>
    </row>
    <row r="140" s="2" customFormat="1">
      <c r="A140" s="38"/>
      <c r="B140" s="39"/>
      <c r="C140" s="40"/>
      <c r="D140" s="225" t="s">
        <v>140</v>
      </c>
      <c r="E140" s="40"/>
      <c r="F140" s="226" t="s">
        <v>427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140</v>
      </c>
      <c r="AU140" s="17" t="s">
        <v>84</v>
      </c>
    </row>
    <row r="141" s="12" customFormat="1" ht="25.92" customHeight="1">
      <c r="A141" s="12"/>
      <c r="B141" s="196"/>
      <c r="C141" s="197"/>
      <c r="D141" s="198" t="s">
        <v>74</v>
      </c>
      <c r="E141" s="199" t="s">
        <v>147</v>
      </c>
      <c r="F141" s="199" t="s">
        <v>148</v>
      </c>
      <c r="G141" s="197"/>
      <c r="H141" s="197"/>
      <c r="I141" s="200"/>
      <c r="J141" s="201">
        <f>BK141</f>
        <v>0</v>
      </c>
      <c r="K141" s="197"/>
      <c r="L141" s="202"/>
      <c r="M141" s="203"/>
      <c r="N141" s="204"/>
      <c r="O141" s="204"/>
      <c r="P141" s="205">
        <f>P142+P150+P164+P187+P205</f>
        <v>0</v>
      </c>
      <c r="Q141" s="204"/>
      <c r="R141" s="205">
        <f>R142+R150+R164+R187+R205</f>
        <v>0.44562985000000005</v>
      </c>
      <c r="S141" s="204"/>
      <c r="T141" s="206">
        <f>T142+T150+T164+T187+T205</f>
        <v>0.1035676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7" t="s">
        <v>84</v>
      </c>
      <c r="AT141" s="208" t="s">
        <v>74</v>
      </c>
      <c r="AU141" s="208" t="s">
        <v>75</v>
      </c>
      <c r="AY141" s="207" t="s">
        <v>129</v>
      </c>
      <c r="BK141" s="209">
        <f>BK142+BK150+BK164+BK187+BK205</f>
        <v>0</v>
      </c>
    </row>
    <row r="142" s="12" customFormat="1" ht="22.8" customHeight="1">
      <c r="A142" s="12"/>
      <c r="B142" s="196"/>
      <c r="C142" s="197"/>
      <c r="D142" s="198" t="s">
        <v>74</v>
      </c>
      <c r="E142" s="210" t="s">
        <v>450</v>
      </c>
      <c r="F142" s="210" t="s">
        <v>451</v>
      </c>
      <c r="G142" s="197"/>
      <c r="H142" s="197"/>
      <c r="I142" s="200"/>
      <c r="J142" s="211">
        <f>BK142</f>
        <v>0</v>
      </c>
      <c r="K142" s="197"/>
      <c r="L142" s="202"/>
      <c r="M142" s="203"/>
      <c r="N142" s="204"/>
      <c r="O142" s="204"/>
      <c r="P142" s="205">
        <f>SUM(P143:P149)</f>
        <v>0</v>
      </c>
      <c r="Q142" s="204"/>
      <c r="R142" s="205">
        <f>SUM(R143:R149)</f>
        <v>0.1472185</v>
      </c>
      <c r="S142" s="204"/>
      <c r="T142" s="206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7" t="s">
        <v>84</v>
      </c>
      <c r="AT142" s="208" t="s">
        <v>74</v>
      </c>
      <c r="AU142" s="208" t="s">
        <v>82</v>
      </c>
      <c r="AY142" s="207" t="s">
        <v>129</v>
      </c>
      <c r="BK142" s="209">
        <f>SUM(BK143:BK149)</f>
        <v>0</v>
      </c>
    </row>
    <row r="143" s="2" customFormat="1" ht="44.25" customHeight="1">
      <c r="A143" s="38"/>
      <c r="B143" s="39"/>
      <c r="C143" s="212" t="s">
        <v>169</v>
      </c>
      <c r="D143" s="212" t="s">
        <v>133</v>
      </c>
      <c r="E143" s="213" t="s">
        <v>725</v>
      </c>
      <c r="F143" s="214" t="s">
        <v>726</v>
      </c>
      <c r="G143" s="215" t="s">
        <v>252</v>
      </c>
      <c r="H143" s="216">
        <v>9.2300000000000004</v>
      </c>
      <c r="I143" s="217"/>
      <c r="J143" s="218">
        <f>ROUND(I143*H143,2)</f>
        <v>0</v>
      </c>
      <c r="K143" s="214" t="s">
        <v>137</v>
      </c>
      <c r="L143" s="44"/>
      <c r="M143" s="219" t="s">
        <v>19</v>
      </c>
      <c r="N143" s="220" t="s">
        <v>46</v>
      </c>
      <c r="O143" s="84"/>
      <c r="P143" s="221">
        <f>O143*H143</f>
        <v>0</v>
      </c>
      <c r="Q143" s="221">
        <v>0.015949999999999999</v>
      </c>
      <c r="R143" s="221">
        <f>Q143*H143</f>
        <v>0.1472185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153</v>
      </c>
      <c r="AT143" s="223" t="s">
        <v>133</v>
      </c>
      <c r="AU143" s="223" t="s">
        <v>84</v>
      </c>
      <c r="AY143" s="17" t="s">
        <v>129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82</v>
      </c>
      <c r="BK143" s="224">
        <f>ROUND(I143*H143,2)</f>
        <v>0</v>
      </c>
      <c r="BL143" s="17" t="s">
        <v>153</v>
      </c>
      <c r="BM143" s="223" t="s">
        <v>727</v>
      </c>
    </row>
    <row r="144" s="2" customFormat="1">
      <c r="A144" s="38"/>
      <c r="B144" s="39"/>
      <c r="C144" s="40"/>
      <c r="D144" s="225" t="s">
        <v>140</v>
      </c>
      <c r="E144" s="40"/>
      <c r="F144" s="226" t="s">
        <v>728</v>
      </c>
      <c r="G144" s="40"/>
      <c r="H144" s="40"/>
      <c r="I144" s="227"/>
      <c r="J144" s="40"/>
      <c r="K144" s="40"/>
      <c r="L144" s="44"/>
      <c r="M144" s="228"/>
      <c r="N144" s="229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140</v>
      </c>
      <c r="AU144" s="17" t="s">
        <v>84</v>
      </c>
    </row>
    <row r="145" s="13" customFormat="1">
      <c r="A145" s="13"/>
      <c r="B145" s="230"/>
      <c r="C145" s="231"/>
      <c r="D145" s="232" t="s">
        <v>156</v>
      </c>
      <c r="E145" s="233" t="s">
        <v>19</v>
      </c>
      <c r="F145" s="234" t="s">
        <v>729</v>
      </c>
      <c r="G145" s="231"/>
      <c r="H145" s="235">
        <v>9.2300000000000004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156</v>
      </c>
      <c r="AU145" s="241" t="s">
        <v>84</v>
      </c>
      <c r="AV145" s="13" t="s">
        <v>84</v>
      </c>
      <c r="AW145" s="13" t="s">
        <v>36</v>
      </c>
      <c r="AX145" s="13" t="s">
        <v>82</v>
      </c>
      <c r="AY145" s="241" t="s">
        <v>129</v>
      </c>
    </row>
    <row r="146" s="2" customFormat="1" ht="66.75" customHeight="1">
      <c r="A146" s="38"/>
      <c r="B146" s="39"/>
      <c r="C146" s="212" t="s">
        <v>376</v>
      </c>
      <c r="D146" s="212" t="s">
        <v>133</v>
      </c>
      <c r="E146" s="213" t="s">
        <v>730</v>
      </c>
      <c r="F146" s="214" t="s">
        <v>731</v>
      </c>
      <c r="G146" s="215" t="s">
        <v>214</v>
      </c>
      <c r="H146" s="216">
        <v>0.14699999999999999</v>
      </c>
      <c r="I146" s="217"/>
      <c r="J146" s="218">
        <f>ROUND(I146*H146,2)</f>
        <v>0</v>
      </c>
      <c r="K146" s="214" t="s">
        <v>137</v>
      </c>
      <c r="L146" s="44"/>
      <c r="M146" s="219" t="s">
        <v>19</v>
      </c>
      <c r="N146" s="220" t="s">
        <v>46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153</v>
      </c>
      <c r="AT146" s="223" t="s">
        <v>133</v>
      </c>
      <c r="AU146" s="223" t="s">
        <v>84</v>
      </c>
      <c r="AY146" s="17" t="s">
        <v>129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82</v>
      </c>
      <c r="BK146" s="224">
        <f>ROUND(I146*H146,2)</f>
        <v>0</v>
      </c>
      <c r="BL146" s="17" t="s">
        <v>153</v>
      </c>
      <c r="BM146" s="223" t="s">
        <v>732</v>
      </c>
    </row>
    <row r="147" s="2" customFormat="1">
      <c r="A147" s="38"/>
      <c r="B147" s="39"/>
      <c r="C147" s="40"/>
      <c r="D147" s="225" t="s">
        <v>140</v>
      </c>
      <c r="E147" s="40"/>
      <c r="F147" s="226" t="s">
        <v>733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140</v>
      </c>
      <c r="AU147" s="17" t="s">
        <v>84</v>
      </c>
    </row>
    <row r="148" s="2" customFormat="1" ht="62.7" customHeight="1">
      <c r="A148" s="38"/>
      <c r="B148" s="39"/>
      <c r="C148" s="212" t="s">
        <v>598</v>
      </c>
      <c r="D148" s="212" t="s">
        <v>133</v>
      </c>
      <c r="E148" s="213" t="s">
        <v>734</v>
      </c>
      <c r="F148" s="214" t="s">
        <v>735</v>
      </c>
      <c r="G148" s="215" t="s">
        <v>214</v>
      </c>
      <c r="H148" s="216">
        <v>0.14699999999999999</v>
      </c>
      <c r="I148" s="217"/>
      <c r="J148" s="218">
        <f>ROUND(I148*H148,2)</f>
        <v>0</v>
      </c>
      <c r="K148" s="214" t="s">
        <v>203</v>
      </c>
      <c r="L148" s="44"/>
      <c r="M148" s="219" t="s">
        <v>19</v>
      </c>
      <c r="N148" s="220" t="s">
        <v>46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153</v>
      </c>
      <c r="AT148" s="223" t="s">
        <v>133</v>
      </c>
      <c r="AU148" s="223" t="s">
        <v>84</v>
      </c>
      <c r="AY148" s="17" t="s">
        <v>129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82</v>
      </c>
      <c r="BK148" s="224">
        <f>ROUND(I148*H148,2)</f>
        <v>0</v>
      </c>
      <c r="BL148" s="17" t="s">
        <v>153</v>
      </c>
      <c r="BM148" s="223" t="s">
        <v>736</v>
      </c>
    </row>
    <row r="149" s="2" customFormat="1">
      <c r="A149" s="38"/>
      <c r="B149" s="39"/>
      <c r="C149" s="40"/>
      <c r="D149" s="225" t="s">
        <v>140</v>
      </c>
      <c r="E149" s="40"/>
      <c r="F149" s="226" t="s">
        <v>737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84</v>
      </c>
    </row>
    <row r="150" s="12" customFormat="1" ht="22.8" customHeight="1">
      <c r="A150" s="12"/>
      <c r="B150" s="196"/>
      <c r="C150" s="197"/>
      <c r="D150" s="198" t="s">
        <v>74</v>
      </c>
      <c r="E150" s="210" t="s">
        <v>457</v>
      </c>
      <c r="F150" s="210" t="s">
        <v>458</v>
      </c>
      <c r="G150" s="197"/>
      <c r="H150" s="197"/>
      <c r="I150" s="200"/>
      <c r="J150" s="211">
        <f>BK150</f>
        <v>0</v>
      </c>
      <c r="K150" s="197"/>
      <c r="L150" s="202"/>
      <c r="M150" s="203"/>
      <c r="N150" s="204"/>
      <c r="O150" s="204"/>
      <c r="P150" s="205">
        <f>SUM(P151:P163)</f>
        <v>0</v>
      </c>
      <c r="Q150" s="204"/>
      <c r="R150" s="205">
        <f>SUM(R151:R163)</f>
        <v>0.042200000000000001</v>
      </c>
      <c r="S150" s="204"/>
      <c r="T150" s="206">
        <f>SUM(T151:T163)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84</v>
      </c>
      <c r="AT150" s="208" t="s">
        <v>74</v>
      </c>
      <c r="AU150" s="208" t="s">
        <v>82</v>
      </c>
      <c r="AY150" s="207" t="s">
        <v>129</v>
      </c>
      <c r="BK150" s="209">
        <f>SUM(BK151:BK163)</f>
        <v>0</v>
      </c>
    </row>
    <row r="151" s="2" customFormat="1" ht="37.8" customHeight="1">
      <c r="A151" s="38"/>
      <c r="B151" s="39"/>
      <c r="C151" s="212" t="s">
        <v>132</v>
      </c>
      <c r="D151" s="212" t="s">
        <v>133</v>
      </c>
      <c r="E151" s="213" t="s">
        <v>738</v>
      </c>
      <c r="F151" s="214" t="s">
        <v>739</v>
      </c>
      <c r="G151" s="215" t="s">
        <v>202</v>
      </c>
      <c r="H151" s="216">
        <v>1</v>
      </c>
      <c r="I151" s="217"/>
      <c r="J151" s="218">
        <f>ROUND(I151*H151,2)</f>
        <v>0</v>
      </c>
      <c r="K151" s="214" t="s">
        <v>137</v>
      </c>
      <c r="L151" s="44"/>
      <c r="M151" s="219" t="s">
        <v>19</v>
      </c>
      <c r="N151" s="220" t="s">
        <v>46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153</v>
      </c>
      <c r="AT151" s="223" t="s">
        <v>133</v>
      </c>
      <c r="AU151" s="223" t="s">
        <v>84</v>
      </c>
      <c r="AY151" s="17" t="s">
        <v>129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82</v>
      </c>
      <c r="BK151" s="224">
        <f>ROUND(I151*H151,2)</f>
        <v>0</v>
      </c>
      <c r="BL151" s="17" t="s">
        <v>153</v>
      </c>
      <c r="BM151" s="223" t="s">
        <v>740</v>
      </c>
    </row>
    <row r="152" s="2" customFormat="1">
      <c r="A152" s="38"/>
      <c r="B152" s="39"/>
      <c r="C152" s="40"/>
      <c r="D152" s="225" t="s">
        <v>140</v>
      </c>
      <c r="E152" s="40"/>
      <c r="F152" s="226" t="s">
        <v>741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140</v>
      </c>
      <c r="AU152" s="17" t="s">
        <v>84</v>
      </c>
    </row>
    <row r="153" s="2" customFormat="1" ht="24.15" customHeight="1">
      <c r="A153" s="38"/>
      <c r="B153" s="39"/>
      <c r="C153" s="242" t="s">
        <v>199</v>
      </c>
      <c r="D153" s="242" t="s">
        <v>163</v>
      </c>
      <c r="E153" s="243" t="s">
        <v>742</v>
      </c>
      <c r="F153" s="244" t="s">
        <v>743</v>
      </c>
      <c r="G153" s="245" t="s">
        <v>202</v>
      </c>
      <c r="H153" s="246">
        <v>1</v>
      </c>
      <c r="I153" s="247"/>
      <c r="J153" s="248">
        <f>ROUND(I153*H153,2)</f>
        <v>0</v>
      </c>
      <c r="K153" s="244" t="s">
        <v>137</v>
      </c>
      <c r="L153" s="249"/>
      <c r="M153" s="250" t="s">
        <v>19</v>
      </c>
      <c r="N153" s="251" t="s">
        <v>46</v>
      </c>
      <c r="O153" s="84"/>
      <c r="P153" s="221">
        <f>O153*H153</f>
        <v>0</v>
      </c>
      <c r="Q153" s="221">
        <v>0.0195</v>
      </c>
      <c r="R153" s="221">
        <f>Q153*H153</f>
        <v>0.0195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166</v>
      </c>
      <c r="AT153" s="223" t="s">
        <v>163</v>
      </c>
      <c r="AU153" s="223" t="s">
        <v>84</v>
      </c>
      <c r="AY153" s="17" t="s">
        <v>129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82</v>
      </c>
      <c r="BK153" s="224">
        <f>ROUND(I153*H153,2)</f>
        <v>0</v>
      </c>
      <c r="BL153" s="17" t="s">
        <v>153</v>
      </c>
      <c r="BM153" s="223" t="s">
        <v>744</v>
      </c>
    </row>
    <row r="154" s="2" customFormat="1" ht="37.8" customHeight="1">
      <c r="A154" s="38"/>
      <c r="B154" s="39"/>
      <c r="C154" s="212" t="s">
        <v>745</v>
      </c>
      <c r="D154" s="212" t="s">
        <v>133</v>
      </c>
      <c r="E154" s="213" t="s">
        <v>746</v>
      </c>
      <c r="F154" s="214" t="s">
        <v>747</v>
      </c>
      <c r="G154" s="215" t="s">
        <v>202</v>
      </c>
      <c r="H154" s="216">
        <v>1</v>
      </c>
      <c r="I154" s="217"/>
      <c r="J154" s="218">
        <f>ROUND(I154*H154,2)</f>
        <v>0</v>
      </c>
      <c r="K154" s="214" t="s">
        <v>137</v>
      </c>
      <c r="L154" s="44"/>
      <c r="M154" s="219" t="s">
        <v>19</v>
      </c>
      <c r="N154" s="220" t="s">
        <v>46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153</v>
      </c>
      <c r="AT154" s="223" t="s">
        <v>133</v>
      </c>
      <c r="AU154" s="223" t="s">
        <v>84</v>
      </c>
      <c r="AY154" s="17" t="s">
        <v>129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82</v>
      </c>
      <c r="BK154" s="224">
        <f>ROUND(I154*H154,2)</f>
        <v>0</v>
      </c>
      <c r="BL154" s="17" t="s">
        <v>153</v>
      </c>
      <c r="BM154" s="223" t="s">
        <v>748</v>
      </c>
    </row>
    <row r="155" s="2" customFormat="1">
      <c r="A155" s="38"/>
      <c r="B155" s="39"/>
      <c r="C155" s="40"/>
      <c r="D155" s="225" t="s">
        <v>140</v>
      </c>
      <c r="E155" s="40"/>
      <c r="F155" s="226" t="s">
        <v>749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140</v>
      </c>
      <c r="AU155" s="17" t="s">
        <v>84</v>
      </c>
    </row>
    <row r="156" s="2" customFormat="1" ht="24.15" customHeight="1">
      <c r="A156" s="38"/>
      <c r="B156" s="39"/>
      <c r="C156" s="242" t="s">
        <v>750</v>
      </c>
      <c r="D156" s="242" t="s">
        <v>163</v>
      </c>
      <c r="E156" s="243" t="s">
        <v>751</v>
      </c>
      <c r="F156" s="244" t="s">
        <v>752</v>
      </c>
      <c r="G156" s="245" t="s">
        <v>202</v>
      </c>
      <c r="H156" s="246">
        <v>1</v>
      </c>
      <c r="I156" s="247"/>
      <c r="J156" s="248">
        <f>ROUND(I156*H156,2)</f>
        <v>0</v>
      </c>
      <c r="K156" s="244" t="s">
        <v>19</v>
      </c>
      <c r="L156" s="249"/>
      <c r="M156" s="250" t="s">
        <v>19</v>
      </c>
      <c r="N156" s="251" t="s">
        <v>46</v>
      </c>
      <c r="O156" s="84"/>
      <c r="P156" s="221">
        <f>O156*H156</f>
        <v>0</v>
      </c>
      <c r="Q156" s="221">
        <v>0.020500000000000001</v>
      </c>
      <c r="R156" s="221">
        <f>Q156*H156</f>
        <v>0.020500000000000001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166</v>
      </c>
      <c r="AT156" s="223" t="s">
        <v>163</v>
      </c>
      <c r="AU156" s="223" t="s">
        <v>84</v>
      </c>
      <c r="AY156" s="17" t="s">
        <v>129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82</v>
      </c>
      <c r="BK156" s="224">
        <f>ROUND(I156*H156,2)</f>
        <v>0</v>
      </c>
      <c r="BL156" s="17" t="s">
        <v>153</v>
      </c>
      <c r="BM156" s="223" t="s">
        <v>753</v>
      </c>
    </row>
    <row r="157" s="2" customFormat="1" ht="24.15" customHeight="1">
      <c r="A157" s="38"/>
      <c r="B157" s="39"/>
      <c r="C157" s="212" t="s">
        <v>8</v>
      </c>
      <c r="D157" s="212" t="s">
        <v>133</v>
      </c>
      <c r="E157" s="213" t="s">
        <v>469</v>
      </c>
      <c r="F157" s="214" t="s">
        <v>470</v>
      </c>
      <c r="G157" s="215" t="s">
        <v>202</v>
      </c>
      <c r="H157" s="216">
        <v>1</v>
      </c>
      <c r="I157" s="217"/>
      <c r="J157" s="218">
        <f>ROUND(I157*H157,2)</f>
        <v>0</v>
      </c>
      <c r="K157" s="214" t="s">
        <v>137</v>
      </c>
      <c r="L157" s="44"/>
      <c r="M157" s="219" t="s">
        <v>19</v>
      </c>
      <c r="N157" s="220" t="s">
        <v>46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153</v>
      </c>
      <c r="AT157" s="223" t="s">
        <v>133</v>
      </c>
      <c r="AU157" s="223" t="s">
        <v>84</v>
      </c>
      <c r="AY157" s="17" t="s">
        <v>129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82</v>
      </c>
      <c r="BK157" s="224">
        <f>ROUND(I157*H157,2)</f>
        <v>0</v>
      </c>
      <c r="BL157" s="17" t="s">
        <v>153</v>
      </c>
      <c r="BM157" s="223" t="s">
        <v>754</v>
      </c>
    </row>
    <row r="158" s="2" customFormat="1">
      <c r="A158" s="38"/>
      <c r="B158" s="39"/>
      <c r="C158" s="40"/>
      <c r="D158" s="225" t="s">
        <v>140</v>
      </c>
      <c r="E158" s="40"/>
      <c r="F158" s="226" t="s">
        <v>472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140</v>
      </c>
      <c r="AU158" s="17" t="s">
        <v>84</v>
      </c>
    </row>
    <row r="159" s="2" customFormat="1" ht="16.5" customHeight="1">
      <c r="A159" s="38"/>
      <c r="B159" s="39"/>
      <c r="C159" s="242" t="s">
        <v>263</v>
      </c>
      <c r="D159" s="242" t="s">
        <v>163</v>
      </c>
      <c r="E159" s="243" t="s">
        <v>474</v>
      </c>
      <c r="F159" s="244" t="s">
        <v>475</v>
      </c>
      <c r="G159" s="245" t="s">
        <v>202</v>
      </c>
      <c r="H159" s="246">
        <v>1</v>
      </c>
      <c r="I159" s="247"/>
      <c r="J159" s="248">
        <f>ROUND(I159*H159,2)</f>
        <v>0</v>
      </c>
      <c r="K159" s="244" t="s">
        <v>137</v>
      </c>
      <c r="L159" s="249"/>
      <c r="M159" s="250" t="s">
        <v>19</v>
      </c>
      <c r="N159" s="251" t="s">
        <v>46</v>
      </c>
      <c r="O159" s="84"/>
      <c r="P159" s="221">
        <f>O159*H159</f>
        <v>0</v>
      </c>
      <c r="Q159" s="221">
        <v>0.0022000000000000001</v>
      </c>
      <c r="R159" s="221">
        <f>Q159*H159</f>
        <v>0.0022000000000000001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166</v>
      </c>
      <c r="AT159" s="223" t="s">
        <v>163</v>
      </c>
      <c r="AU159" s="223" t="s">
        <v>84</v>
      </c>
      <c r="AY159" s="17" t="s">
        <v>129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82</v>
      </c>
      <c r="BK159" s="224">
        <f>ROUND(I159*H159,2)</f>
        <v>0</v>
      </c>
      <c r="BL159" s="17" t="s">
        <v>153</v>
      </c>
      <c r="BM159" s="223" t="s">
        <v>755</v>
      </c>
    </row>
    <row r="160" s="2" customFormat="1" ht="49.05" customHeight="1">
      <c r="A160" s="38"/>
      <c r="B160" s="39"/>
      <c r="C160" s="212" t="s">
        <v>603</v>
      </c>
      <c r="D160" s="212" t="s">
        <v>133</v>
      </c>
      <c r="E160" s="213" t="s">
        <v>478</v>
      </c>
      <c r="F160" s="214" t="s">
        <v>479</v>
      </c>
      <c r="G160" s="215" t="s">
        <v>214</v>
      </c>
      <c r="H160" s="216">
        <v>0.021999999999999999</v>
      </c>
      <c r="I160" s="217"/>
      <c r="J160" s="218">
        <f>ROUND(I160*H160,2)</f>
        <v>0</v>
      </c>
      <c r="K160" s="214" t="s">
        <v>137</v>
      </c>
      <c r="L160" s="44"/>
      <c r="M160" s="219" t="s">
        <v>19</v>
      </c>
      <c r="N160" s="220" t="s">
        <v>46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153</v>
      </c>
      <c r="AT160" s="223" t="s">
        <v>133</v>
      </c>
      <c r="AU160" s="223" t="s">
        <v>84</v>
      </c>
      <c r="AY160" s="17" t="s">
        <v>129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82</v>
      </c>
      <c r="BK160" s="224">
        <f>ROUND(I160*H160,2)</f>
        <v>0</v>
      </c>
      <c r="BL160" s="17" t="s">
        <v>153</v>
      </c>
      <c r="BM160" s="223" t="s">
        <v>756</v>
      </c>
    </row>
    <row r="161" s="2" customFormat="1">
      <c r="A161" s="38"/>
      <c r="B161" s="39"/>
      <c r="C161" s="40"/>
      <c r="D161" s="225" t="s">
        <v>140</v>
      </c>
      <c r="E161" s="40"/>
      <c r="F161" s="226" t="s">
        <v>481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140</v>
      </c>
      <c r="AU161" s="17" t="s">
        <v>84</v>
      </c>
    </row>
    <row r="162" s="2" customFormat="1" ht="49.05" customHeight="1">
      <c r="A162" s="38"/>
      <c r="B162" s="39"/>
      <c r="C162" s="212" t="s">
        <v>613</v>
      </c>
      <c r="D162" s="212" t="s">
        <v>133</v>
      </c>
      <c r="E162" s="213" t="s">
        <v>483</v>
      </c>
      <c r="F162" s="214" t="s">
        <v>484</v>
      </c>
      <c r="G162" s="215" t="s">
        <v>214</v>
      </c>
      <c r="H162" s="216">
        <v>0.021999999999999999</v>
      </c>
      <c r="I162" s="217"/>
      <c r="J162" s="218">
        <f>ROUND(I162*H162,2)</f>
        <v>0</v>
      </c>
      <c r="K162" s="214" t="s">
        <v>203</v>
      </c>
      <c r="L162" s="44"/>
      <c r="M162" s="219" t="s">
        <v>19</v>
      </c>
      <c r="N162" s="220" t="s">
        <v>46</v>
      </c>
      <c r="O162" s="84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153</v>
      </c>
      <c r="AT162" s="223" t="s">
        <v>133</v>
      </c>
      <c r="AU162" s="223" t="s">
        <v>84</v>
      </c>
      <c r="AY162" s="17" t="s">
        <v>129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82</v>
      </c>
      <c r="BK162" s="224">
        <f>ROUND(I162*H162,2)</f>
        <v>0</v>
      </c>
      <c r="BL162" s="17" t="s">
        <v>153</v>
      </c>
      <c r="BM162" s="223" t="s">
        <v>757</v>
      </c>
    </row>
    <row r="163" s="2" customFormat="1">
      <c r="A163" s="38"/>
      <c r="B163" s="39"/>
      <c r="C163" s="40"/>
      <c r="D163" s="225" t="s">
        <v>140</v>
      </c>
      <c r="E163" s="40"/>
      <c r="F163" s="226" t="s">
        <v>486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140</v>
      </c>
      <c r="AU163" s="17" t="s">
        <v>84</v>
      </c>
    </row>
    <row r="164" s="12" customFormat="1" ht="22.8" customHeight="1">
      <c r="A164" s="12"/>
      <c r="B164" s="196"/>
      <c r="C164" s="197"/>
      <c r="D164" s="198" t="s">
        <v>74</v>
      </c>
      <c r="E164" s="210" t="s">
        <v>540</v>
      </c>
      <c r="F164" s="210" t="s">
        <v>541</v>
      </c>
      <c r="G164" s="197"/>
      <c r="H164" s="197"/>
      <c r="I164" s="200"/>
      <c r="J164" s="211">
        <f>BK164</f>
        <v>0</v>
      </c>
      <c r="K164" s="197"/>
      <c r="L164" s="202"/>
      <c r="M164" s="203"/>
      <c r="N164" s="204"/>
      <c r="O164" s="204"/>
      <c r="P164" s="205">
        <f>SUM(P165:P186)</f>
        <v>0</v>
      </c>
      <c r="Q164" s="204"/>
      <c r="R164" s="205">
        <f>SUM(R165:R186)</f>
        <v>0.19204045000000003</v>
      </c>
      <c r="S164" s="204"/>
      <c r="T164" s="206">
        <f>SUM(T165:T186)</f>
        <v>0.1021966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7" t="s">
        <v>84</v>
      </c>
      <c r="AT164" s="208" t="s">
        <v>74</v>
      </c>
      <c r="AU164" s="208" t="s">
        <v>82</v>
      </c>
      <c r="AY164" s="207" t="s">
        <v>129</v>
      </c>
      <c r="BK164" s="209">
        <f>SUM(BK165:BK186)</f>
        <v>0</v>
      </c>
    </row>
    <row r="165" s="2" customFormat="1" ht="24.15" customHeight="1">
      <c r="A165" s="38"/>
      <c r="B165" s="39"/>
      <c r="C165" s="212" t="s">
        <v>404</v>
      </c>
      <c r="D165" s="212" t="s">
        <v>133</v>
      </c>
      <c r="E165" s="213" t="s">
        <v>542</v>
      </c>
      <c r="F165" s="214" t="s">
        <v>543</v>
      </c>
      <c r="G165" s="215" t="s">
        <v>136</v>
      </c>
      <c r="H165" s="216">
        <v>37.770000000000003</v>
      </c>
      <c r="I165" s="217"/>
      <c r="J165" s="218">
        <f>ROUND(I165*H165,2)</f>
        <v>0</v>
      </c>
      <c r="K165" s="214" t="s">
        <v>137</v>
      </c>
      <c r="L165" s="44"/>
      <c r="M165" s="219" t="s">
        <v>19</v>
      </c>
      <c r="N165" s="220" t="s">
        <v>46</v>
      </c>
      <c r="O165" s="84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153</v>
      </c>
      <c r="AT165" s="223" t="s">
        <v>133</v>
      </c>
      <c r="AU165" s="223" t="s">
        <v>84</v>
      </c>
      <c r="AY165" s="17" t="s">
        <v>129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82</v>
      </c>
      <c r="BK165" s="224">
        <f>ROUND(I165*H165,2)</f>
        <v>0</v>
      </c>
      <c r="BL165" s="17" t="s">
        <v>153</v>
      </c>
      <c r="BM165" s="223" t="s">
        <v>758</v>
      </c>
    </row>
    <row r="166" s="2" customFormat="1">
      <c r="A166" s="38"/>
      <c r="B166" s="39"/>
      <c r="C166" s="40"/>
      <c r="D166" s="225" t="s">
        <v>140</v>
      </c>
      <c r="E166" s="40"/>
      <c r="F166" s="226" t="s">
        <v>545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140</v>
      </c>
      <c r="AU166" s="17" t="s">
        <v>84</v>
      </c>
    </row>
    <row r="167" s="2" customFormat="1" ht="24.15" customHeight="1">
      <c r="A167" s="38"/>
      <c r="B167" s="39"/>
      <c r="C167" s="212" t="s">
        <v>473</v>
      </c>
      <c r="D167" s="212" t="s">
        <v>133</v>
      </c>
      <c r="E167" s="213" t="s">
        <v>547</v>
      </c>
      <c r="F167" s="214" t="s">
        <v>548</v>
      </c>
      <c r="G167" s="215" t="s">
        <v>136</v>
      </c>
      <c r="H167" s="216">
        <v>37.770000000000003</v>
      </c>
      <c r="I167" s="217"/>
      <c r="J167" s="218">
        <f>ROUND(I167*H167,2)</f>
        <v>0</v>
      </c>
      <c r="K167" s="214" t="s">
        <v>137</v>
      </c>
      <c r="L167" s="44"/>
      <c r="M167" s="219" t="s">
        <v>19</v>
      </c>
      <c r="N167" s="220" t="s">
        <v>46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153</v>
      </c>
      <c r="AT167" s="223" t="s">
        <v>133</v>
      </c>
      <c r="AU167" s="223" t="s">
        <v>84</v>
      </c>
      <c r="AY167" s="17" t="s">
        <v>129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82</v>
      </c>
      <c r="BK167" s="224">
        <f>ROUND(I167*H167,2)</f>
        <v>0</v>
      </c>
      <c r="BL167" s="17" t="s">
        <v>153</v>
      </c>
      <c r="BM167" s="223" t="s">
        <v>759</v>
      </c>
    </row>
    <row r="168" s="2" customFormat="1">
      <c r="A168" s="38"/>
      <c r="B168" s="39"/>
      <c r="C168" s="40"/>
      <c r="D168" s="225" t="s">
        <v>140</v>
      </c>
      <c r="E168" s="40"/>
      <c r="F168" s="226" t="s">
        <v>550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140</v>
      </c>
      <c r="AU168" s="17" t="s">
        <v>84</v>
      </c>
    </row>
    <row r="169" s="2" customFormat="1" ht="24.15" customHeight="1">
      <c r="A169" s="38"/>
      <c r="B169" s="39"/>
      <c r="C169" s="212" t="s">
        <v>211</v>
      </c>
      <c r="D169" s="212" t="s">
        <v>133</v>
      </c>
      <c r="E169" s="213" t="s">
        <v>760</v>
      </c>
      <c r="F169" s="214" t="s">
        <v>761</v>
      </c>
      <c r="G169" s="215" t="s">
        <v>136</v>
      </c>
      <c r="H169" s="216">
        <v>37.770000000000003</v>
      </c>
      <c r="I169" s="217"/>
      <c r="J169" s="218">
        <f>ROUND(I169*H169,2)</f>
        <v>0</v>
      </c>
      <c r="K169" s="214" t="s">
        <v>137</v>
      </c>
      <c r="L169" s="44"/>
      <c r="M169" s="219" t="s">
        <v>19</v>
      </c>
      <c r="N169" s="220" t="s">
        <v>46</v>
      </c>
      <c r="O169" s="84"/>
      <c r="P169" s="221">
        <f>O169*H169</f>
        <v>0</v>
      </c>
      <c r="Q169" s="221">
        <v>3.0000000000000001E-05</v>
      </c>
      <c r="R169" s="221">
        <f>Q169*H169</f>
        <v>0.0011331000000000002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153</v>
      </c>
      <c r="AT169" s="223" t="s">
        <v>133</v>
      </c>
      <c r="AU169" s="223" t="s">
        <v>84</v>
      </c>
      <c r="AY169" s="17" t="s">
        <v>129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82</v>
      </c>
      <c r="BK169" s="224">
        <f>ROUND(I169*H169,2)</f>
        <v>0</v>
      </c>
      <c r="BL169" s="17" t="s">
        <v>153</v>
      </c>
      <c r="BM169" s="223" t="s">
        <v>762</v>
      </c>
    </row>
    <row r="170" s="2" customFormat="1">
      <c r="A170" s="38"/>
      <c r="B170" s="39"/>
      <c r="C170" s="40"/>
      <c r="D170" s="225" t="s">
        <v>140</v>
      </c>
      <c r="E170" s="40"/>
      <c r="F170" s="226" t="s">
        <v>763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140</v>
      </c>
      <c r="AU170" s="17" t="s">
        <v>84</v>
      </c>
    </row>
    <row r="171" s="2" customFormat="1" ht="24.15" customHeight="1">
      <c r="A171" s="38"/>
      <c r="B171" s="39"/>
      <c r="C171" s="212" t="s">
        <v>268</v>
      </c>
      <c r="D171" s="212" t="s">
        <v>133</v>
      </c>
      <c r="E171" s="213" t="s">
        <v>555</v>
      </c>
      <c r="F171" s="214" t="s">
        <v>556</v>
      </c>
      <c r="G171" s="215" t="s">
        <v>136</v>
      </c>
      <c r="H171" s="216">
        <v>37.359999999999999</v>
      </c>
      <c r="I171" s="217"/>
      <c r="J171" s="218">
        <f>ROUND(I171*H171,2)</f>
        <v>0</v>
      </c>
      <c r="K171" s="214" t="s">
        <v>137</v>
      </c>
      <c r="L171" s="44"/>
      <c r="M171" s="219" t="s">
        <v>19</v>
      </c>
      <c r="N171" s="220" t="s">
        <v>46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0.0025000000000000001</v>
      </c>
      <c r="T171" s="222">
        <f>S171*H171</f>
        <v>0.093399999999999997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153</v>
      </c>
      <c r="AT171" s="223" t="s">
        <v>133</v>
      </c>
      <c r="AU171" s="223" t="s">
        <v>84</v>
      </c>
      <c r="AY171" s="17" t="s">
        <v>129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82</v>
      </c>
      <c r="BK171" s="224">
        <f>ROUND(I171*H171,2)</f>
        <v>0</v>
      </c>
      <c r="BL171" s="17" t="s">
        <v>153</v>
      </c>
      <c r="BM171" s="223" t="s">
        <v>764</v>
      </c>
    </row>
    <row r="172" s="2" customFormat="1">
      <c r="A172" s="38"/>
      <c r="B172" s="39"/>
      <c r="C172" s="40"/>
      <c r="D172" s="225" t="s">
        <v>140</v>
      </c>
      <c r="E172" s="40"/>
      <c r="F172" s="226" t="s">
        <v>558</v>
      </c>
      <c r="G172" s="40"/>
      <c r="H172" s="40"/>
      <c r="I172" s="227"/>
      <c r="J172" s="40"/>
      <c r="K172" s="40"/>
      <c r="L172" s="44"/>
      <c r="M172" s="228"/>
      <c r="N172" s="229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140</v>
      </c>
      <c r="AU172" s="17" t="s">
        <v>84</v>
      </c>
    </row>
    <row r="173" s="2" customFormat="1" ht="24.15" customHeight="1">
      <c r="A173" s="38"/>
      <c r="B173" s="39"/>
      <c r="C173" s="212" t="s">
        <v>408</v>
      </c>
      <c r="D173" s="212" t="s">
        <v>133</v>
      </c>
      <c r="E173" s="213" t="s">
        <v>765</v>
      </c>
      <c r="F173" s="214" t="s">
        <v>766</v>
      </c>
      <c r="G173" s="215" t="s">
        <v>136</v>
      </c>
      <c r="H173" s="216">
        <v>37.770000000000003</v>
      </c>
      <c r="I173" s="217"/>
      <c r="J173" s="218">
        <f>ROUND(I173*H173,2)</f>
        <v>0</v>
      </c>
      <c r="K173" s="214" t="s">
        <v>137</v>
      </c>
      <c r="L173" s="44"/>
      <c r="M173" s="219" t="s">
        <v>19</v>
      </c>
      <c r="N173" s="220" t="s">
        <v>46</v>
      </c>
      <c r="O173" s="84"/>
      <c r="P173" s="221">
        <f>O173*H173</f>
        <v>0</v>
      </c>
      <c r="Q173" s="221">
        <v>0.00029999999999999997</v>
      </c>
      <c r="R173" s="221">
        <f>Q173*H173</f>
        <v>0.011331000000000001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153</v>
      </c>
      <c r="AT173" s="223" t="s">
        <v>133</v>
      </c>
      <c r="AU173" s="223" t="s">
        <v>84</v>
      </c>
      <c r="AY173" s="17" t="s">
        <v>129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82</v>
      </c>
      <c r="BK173" s="224">
        <f>ROUND(I173*H173,2)</f>
        <v>0</v>
      </c>
      <c r="BL173" s="17" t="s">
        <v>153</v>
      </c>
      <c r="BM173" s="223" t="s">
        <v>767</v>
      </c>
    </row>
    <row r="174" s="2" customFormat="1">
      <c r="A174" s="38"/>
      <c r="B174" s="39"/>
      <c r="C174" s="40"/>
      <c r="D174" s="225" t="s">
        <v>140</v>
      </c>
      <c r="E174" s="40"/>
      <c r="F174" s="226" t="s">
        <v>768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140</v>
      </c>
      <c r="AU174" s="17" t="s">
        <v>84</v>
      </c>
    </row>
    <row r="175" s="2" customFormat="1" ht="49.05" customHeight="1">
      <c r="A175" s="38"/>
      <c r="B175" s="39"/>
      <c r="C175" s="242" t="s">
        <v>459</v>
      </c>
      <c r="D175" s="242" t="s">
        <v>163</v>
      </c>
      <c r="E175" s="243" t="s">
        <v>769</v>
      </c>
      <c r="F175" s="244" t="s">
        <v>770</v>
      </c>
      <c r="G175" s="245" t="s">
        <v>136</v>
      </c>
      <c r="H175" s="246">
        <v>41.546999999999997</v>
      </c>
      <c r="I175" s="247"/>
      <c r="J175" s="248">
        <f>ROUND(I175*H175,2)</f>
        <v>0</v>
      </c>
      <c r="K175" s="244" t="s">
        <v>203</v>
      </c>
      <c r="L175" s="249"/>
      <c r="M175" s="250" t="s">
        <v>19</v>
      </c>
      <c r="N175" s="251" t="s">
        <v>46</v>
      </c>
      <c r="O175" s="84"/>
      <c r="P175" s="221">
        <f>O175*H175</f>
        <v>0</v>
      </c>
      <c r="Q175" s="221">
        <v>0.0041000000000000003</v>
      </c>
      <c r="R175" s="221">
        <f>Q175*H175</f>
        <v>0.17034270000000001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166</v>
      </c>
      <c r="AT175" s="223" t="s">
        <v>163</v>
      </c>
      <c r="AU175" s="223" t="s">
        <v>84</v>
      </c>
      <c r="AY175" s="17" t="s">
        <v>129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82</v>
      </c>
      <c r="BK175" s="224">
        <f>ROUND(I175*H175,2)</f>
        <v>0</v>
      </c>
      <c r="BL175" s="17" t="s">
        <v>153</v>
      </c>
      <c r="BM175" s="223" t="s">
        <v>771</v>
      </c>
    </row>
    <row r="176" s="13" customFormat="1">
      <c r="A176" s="13"/>
      <c r="B176" s="230"/>
      <c r="C176" s="231"/>
      <c r="D176" s="232" t="s">
        <v>156</v>
      </c>
      <c r="E176" s="231"/>
      <c r="F176" s="234" t="s">
        <v>772</v>
      </c>
      <c r="G176" s="231"/>
      <c r="H176" s="235">
        <v>41.546999999999997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156</v>
      </c>
      <c r="AU176" s="241" t="s">
        <v>84</v>
      </c>
      <c r="AV176" s="13" t="s">
        <v>84</v>
      </c>
      <c r="AW176" s="13" t="s">
        <v>4</v>
      </c>
      <c r="AX176" s="13" t="s">
        <v>82</v>
      </c>
      <c r="AY176" s="241" t="s">
        <v>129</v>
      </c>
    </row>
    <row r="177" s="2" customFormat="1" ht="21.75" customHeight="1">
      <c r="A177" s="38"/>
      <c r="B177" s="39"/>
      <c r="C177" s="212" t="s">
        <v>273</v>
      </c>
      <c r="D177" s="212" t="s">
        <v>133</v>
      </c>
      <c r="E177" s="213" t="s">
        <v>773</v>
      </c>
      <c r="F177" s="214" t="s">
        <v>774</v>
      </c>
      <c r="G177" s="215" t="s">
        <v>252</v>
      </c>
      <c r="H177" s="216">
        <v>29.321999999999999</v>
      </c>
      <c r="I177" s="217"/>
      <c r="J177" s="218">
        <f>ROUND(I177*H177,2)</f>
        <v>0</v>
      </c>
      <c r="K177" s="214" t="s">
        <v>137</v>
      </c>
      <c r="L177" s="44"/>
      <c r="M177" s="219" t="s">
        <v>19</v>
      </c>
      <c r="N177" s="220" t="s">
        <v>46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0.00029999999999999997</v>
      </c>
      <c r="T177" s="222">
        <f>S177*H177</f>
        <v>0.0087965999999999982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153</v>
      </c>
      <c r="AT177" s="223" t="s">
        <v>133</v>
      </c>
      <c r="AU177" s="223" t="s">
        <v>84</v>
      </c>
      <c r="AY177" s="17" t="s">
        <v>129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82</v>
      </c>
      <c r="BK177" s="224">
        <f>ROUND(I177*H177,2)</f>
        <v>0</v>
      </c>
      <c r="BL177" s="17" t="s">
        <v>153</v>
      </c>
      <c r="BM177" s="223" t="s">
        <v>775</v>
      </c>
    </row>
    <row r="178" s="2" customFormat="1">
      <c r="A178" s="38"/>
      <c r="B178" s="39"/>
      <c r="C178" s="40"/>
      <c r="D178" s="225" t="s">
        <v>140</v>
      </c>
      <c r="E178" s="40"/>
      <c r="F178" s="226" t="s">
        <v>776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140</v>
      </c>
      <c r="AU178" s="17" t="s">
        <v>84</v>
      </c>
    </row>
    <row r="179" s="2" customFormat="1" ht="21.75" customHeight="1">
      <c r="A179" s="38"/>
      <c r="B179" s="39"/>
      <c r="C179" s="212" t="s">
        <v>464</v>
      </c>
      <c r="D179" s="212" t="s">
        <v>133</v>
      </c>
      <c r="E179" s="213" t="s">
        <v>576</v>
      </c>
      <c r="F179" s="214" t="s">
        <v>577</v>
      </c>
      <c r="G179" s="215" t="s">
        <v>252</v>
      </c>
      <c r="H179" s="216">
        <v>25.16</v>
      </c>
      <c r="I179" s="217"/>
      <c r="J179" s="218">
        <f>ROUND(I179*H179,2)</f>
        <v>0</v>
      </c>
      <c r="K179" s="214" t="s">
        <v>137</v>
      </c>
      <c r="L179" s="44"/>
      <c r="M179" s="219" t="s">
        <v>19</v>
      </c>
      <c r="N179" s="220" t="s">
        <v>46</v>
      </c>
      <c r="O179" s="84"/>
      <c r="P179" s="221">
        <f>O179*H179</f>
        <v>0</v>
      </c>
      <c r="Q179" s="221">
        <v>1.0000000000000001E-05</v>
      </c>
      <c r="R179" s="221">
        <f>Q179*H179</f>
        <v>0.00025160000000000004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153</v>
      </c>
      <c r="AT179" s="223" t="s">
        <v>133</v>
      </c>
      <c r="AU179" s="223" t="s">
        <v>84</v>
      </c>
      <c r="AY179" s="17" t="s">
        <v>129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82</v>
      </c>
      <c r="BK179" s="224">
        <f>ROUND(I179*H179,2)</f>
        <v>0</v>
      </c>
      <c r="BL179" s="17" t="s">
        <v>153</v>
      </c>
      <c r="BM179" s="223" t="s">
        <v>777</v>
      </c>
    </row>
    <row r="180" s="2" customFormat="1">
      <c r="A180" s="38"/>
      <c r="B180" s="39"/>
      <c r="C180" s="40"/>
      <c r="D180" s="225" t="s">
        <v>140</v>
      </c>
      <c r="E180" s="40"/>
      <c r="F180" s="226" t="s">
        <v>579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140</v>
      </c>
      <c r="AU180" s="17" t="s">
        <v>84</v>
      </c>
    </row>
    <row r="181" s="2" customFormat="1" ht="16.5" customHeight="1">
      <c r="A181" s="38"/>
      <c r="B181" s="39"/>
      <c r="C181" s="242" t="s">
        <v>468</v>
      </c>
      <c r="D181" s="242" t="s">
        <v>163</v>
      </c>
      <c r="E181" s="243" t="s">
        <v>582</v>
      </c>
      <c r="F181" s="244" t="s">
        <v>583</v>
      </c>
      <c r="G181" s="245" t="s">
        <v>252</v>
      </c>
      <c r="H181" s="246">
        <v>25.663</v>
      </c>
      <c r="I181" s="247"/>
      <c r="J181" s="248">
        <f>ROUND(I181*H181,2)</f>
        <v>0</v>
      </c>
      <c r="K181" s="244" t="s">
        <v>137</v>
      </c>
      <c r="L181" s="249"/>
      <c r="M181" s="250" t="s">
        <v>19</v>
      </c>
      <c r="N181" s="251" t="s">
        <v>46</v>
      </c>
      <c r="O181" s="84"/>
      <c r="P181" s="221">
        <f>O181*H181</f>
        <v>0</v>
      </c>
      <c r="Q181" s="221">
        <v>0.00035</v>
      </c>
      <c r="R181" s="221">
        <f>Q181*H181</f>
        <v>0.0089820500000000001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166</v>
      </c>
      <c r="AT181" s="223" t="s">
        <v>163</v>
      </c>
      <c r="AU181" s="223" t="s">
        <v>84</v>
      </c>
      <c r="AY181" s="17" t="s">
        <v>129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82</v>
      </c>
      <c r="BK181" s="224">
        <f>ROUND(I181*H181,2)</f>
        <v>0</v>
      </c>
      <c r="BL181" s="17" t="s">
        <v>153</v>
      </c>
      <c r="BM181" s="223" t="s">
        <v>778</v>
      </c>
    </row>
    <row r="182" s="13" customFormat="1">
      <c r="A182" s="13"/>
      <c r="B182" s="230"/>
      <c r="C182" s="231"/>
      <c r="D182" s="232" t="s">
        <v>156</v>
      </c>
      <c r="E182" s="231"/>
      <c r="F182" s="234" t="s">
        <v>779</v>
      </c>
      <c r="G182" s="231"/>
      <c r="H182" s="235">
        <v>25.663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156</v>
      </c>
      <c r="AU182" s="241" t="s">
        <v>84</v>
      </c>
      <c r="AV182" s="13" t="s">
        <v>84</v>
      </c>
      <c r="AW182" s="13" t="s">
        <v>4</v>
      </c>
      <c r="AX182" s="13" t="s">
        <v>82</v>
      </c>
      <c r="AY182" s="241" t="s">
        <v>129</v>
      </c>
    </row>
    <row r="183" s="2" customFormat="1" ht="49.05" customHeight="1">
      <c r="A183" s="38"/>
      <c r="B183" s="39"/>
      <c r="C183" s="212" t="s">
        <v>618</v>
      </c>
      <c r="D183" s="212" t="s">
        <v>133</v>
      </c>
      <c r="E183" s="213" t="s">
        <v>587</v>
      </c>
      <c r="F183" s="214" t="s">
        <v>588</v>
      </c>
      <c r="G183" s="215" t="s">
        <v>214</v>
      </c>
      <c r="H183" s="216">
        <v>0.192</v>
      </c>
      <c r="I183" s="217"/>
      <c r="J183" s="218">
        <f>ROUND(I183*H183,2)</f>
        <v>0</v>
      </c>
      <c r="K183" s="214" t="s">
        <v>137</v>
      </c>
      <c r="L183" s="44"/>
      <c r="M183" s="219" t="s">
        <v>19</v>
      </c>
      <c r="N183" s="220" t="s">
        <v>46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153</v>
      </c>
      <c r="AT183" s="223" t="s">
        <v>133</v>
      </c>
      <c r="AU183" s="223" t="s">
        <v>84</v>
      </c>
      <c r="AY183" s="17" t="s">
        <v>129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82</v>
      </c>
      <c r="BK183" s="224">
        <f>ROUND(I183*H183,2)</f>
        <v>0</v>
      </c>
      <c r="BL183" s="17" t="s">
        <v>153</v>
      </c>
      <c r="BM183" s="223" t="s">
        <v>780</v>
      </c>
    </row>
    <row r="184" s="2" customFormat="1">
      <c r="A184" s="38"/>
      <c r="B184" s="39"/>
      <c r="C184" s="40"/>
      <c r="D184" s="225" t="s">
        <v>140</v>
      </c>
      <c r="E184" s="40"/>
      <c r="F184" s="226" t="s">
        <v>590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140</v>
      </c>
      <c r="AU184" s="17" t="s">
        <v>84</v>
      </c>
    </row>
    <row r="185" s="2" customFormat="1" ht="49.05" customHeight="1">
      <c r="A185" s="38"/>
      <c r="B185" s="39"/>
      <c r="C185" s="212" t="s">
        <v>637</v>
      </c>
      <c r="D185" s="212" t="s">
        <v>133</v>
      </c>
      <c r="E185" s="213" t="s">
        <v>592</v>
      </c>
      <c r="F185" s="214" t="s">
        <v>593</v>
      </c>
      <c r="G185" s="215" t="s">
        <v>214</v>
      </c>
      <c r="H185" s="216">
        <v>0.192</v>
      </c>
      <c r="I185" s="217"/>
      <c r="J185" s="218">
        <f>ROUND(I185*H185,2)</f>
        <v>0</v>
      </c>
      <c r="K185" s="214" t="s">
        <v>203</v>
      </c>
      <c r="L185" s="44"/>
      <c r="M185" s="219" t="s">
        <v>19</v>
      </c>
      <c r="N185" s="220" t="s">
        <v>46</v>
      </c>
      <c r="O185" s="84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153</v>
      </c>
      <c r="AT185" s="223" t="s">
        <v>133</v>
      </c>
      <c r="AU185" s="223" t="s">
        <v>84</v>
      </c>
      <c r="AY185" s="17" t="s">
        <v>129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82</v>
      </c>
      <c r="BK185" s="224">
        <f>ROUND(I185*H185,2)</f>
        <v>0</v>
      </c>
      <c r="BL185" s="17" t="s">
        <v>153</v>
      </c>
      <c r="BM185" s="223" t="s">
        <v>781</v>
      </c>
    </row>
    <row r="186" s="2" customFormat="1">
      <c r="A186" s="38"/>
      <c r="B186" s="39"/>
      <c r="C186" s="40"/>
      <c r="D186" s="225" t="s">
        <v>140</v>
      </c>
      <c r="E186" s="40"/>
      <c r="F186" s="226" t="s">
        <v>595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140</v>
      </c>
      <c r="AU186" s="17" t="s">
        <v>84</v>
      </c>
    </row>
    <row r="187" s="12" customFormat="1" ht="22.8" customHeight="1">
      <c r="A187" s="12"/>
      <c r="B187" s="196"/>
      <c r="C187" s="197"/>
      <c r="D187" s="198" t="s">
        <v>74</v>
      </c>
      <c r="E187" s="210" t="s">
        <v>149</v>
      </c>
      <c r="F187" s="210" t="s">
        <v>150</v>
      </c>
      <c r="G187" s="197"/>
      <c r="H187" s="197"/>
      <c r="I187" s="200"/>
      <c r="J187" s="211">
        <f>BK187</f>
        <v>0</v>
      </c>
      <c r="K187" s="197"/>
      <c r="L187" s="202"/>
      <c r="M187" s="203"/>
      <c r="N187" s="204"/>
      <c r="O187" s="204"/>
      <c r="P187" s="205">
        <f>SUM(P188:P204)</f>
        <v>0</v>
      </c>
      <c r="Q187" s="204"/>
      <c r="R187" s="205">
        <f>SUM(R188:R204)</f>
        <v>0.058710900000000003</v>
      </c>
      <c r="S187" s="204"/>
      <c r="T187" s="206">
        <f>SUM(T188:T204)</f>
        <v>0.001371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7" t="s">
        <v>84</v>
      </c>
      <c r="AT187" s="208" t="s">
        <v>74</v>
      </c>
      <c r="AU187" s="208" t="s">
        <v>82</v>
      </c>
      <c r="AY187" s="207" t="s">
        <v>129</v>
      </c>
      <c r="BK187" s="209">
        <f>SUM(BK188:BK204)</f>
        <v>0</v>
      </c>
    </row>
    <row r="188" s="2" customFormat="1" ht="24.15" customHeight="1">
      <c r="A188" s="38"/>
      <c r="B188" s="39"/>
      <c r="C188" s="212" t="s">
        <v>281</v>
      </c>
      <c r="D188" s="212" t="s">
        <v>133</v>
      </c>
      <c r="E188" s="213" t="s">
        <v>151</v>
      </c>
      <c r="F188" s="214" t="s">
        <v>152</v>
      </c>
      <c r="G188" s="215" t="s">
        <v>136</v>
      </c>
      <c r="H188" s="216">
        <v>113.583</v>
      </c>
      <c r="I188" s="217"/>
      <c r="J188" s="218">
        <f>ROUND(I188*H188,2)</f>
        <v>0</v>
      </c>
      <c r="K188" s="214" t="s">
        <v>137</v>
      </c>
      <c r="L188" s="44"/>
      <c r="M188" s="219" t="s">
        <v>19</v>
      </c>
      <c r="N188" s="220" t="s">
        <v>46</v>
      </c>
      <c r="O188" s="84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153</v>
      </c>
      <c r="AT188" s="223" t="s">
        <v>133</v>
      </c>
      <c r="AU188" s="223" t="s">
        <v>84</v>
      </c>
      <c r="AY188" s="17" t="s">
        <v>129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82</v>
      </c>
      <c r="BK188" s="224">
        <f>ROUND(I188*H188,2)</f>
        <v>0</v>
      </c>
      <c r="BL188" s="17" t="s">
        <v>153</v>
      </c>
      <c r="BM188" s="223" t="s">
        <v>782</v>
      </c>
    </row>
    <row r="189" s="2" customFormat="1">
      <c r="A189" s="38"/>
      <c r="B189" s="39"/>
      <c r="C189" s="40"/>
      <c r="D189" s="225" t="s">
        <v>140</v>
      </c>
      <c r="E189" s="40"/>
      <c r="F189" s="226" t="s">
        <v>155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140</v>
      </c>
      <c r="AU189" s="17" t="s">
        <v>84</v>
      </c>
    </row>
    <row r="190" s="13" customFormat="1">
      <c r="A190" s="13"/>
      <c r="B190" s="230"/>
      <c r="C190" s="231"/>
      <c r="D190" s="232" t="s">
        <v>156</v>
      </c>
      <c r="E190" s="233" t="s">
        <v>19</v>
      </c>
      <c r="F190" s="234" t="s">
        <v>783</v>
      </c>
      <c r="G190" s="231"/>
      <c r="H190" s="235">
        <v>113.583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156</v>
      </c>
      <c r="AU190" s="241" t="s">
        <v>84</v>
      </c>
      <c r="AV190" s="13" t="s">
        <v>84</v>
      </c>
      <c r="AW190" s="13" t="s">
        <v>36</v>
      </c>
      <c r="AX190" s="13" t="s">
        <v>82</v>
      </c>
      <c r="AY190" s="241" t="s">
        <v>129</v>
      </c>
    </row>
    <row r="191" s="2" customFormat="1" ht="24.15" customHeight="1">
      <c r="A191" s="38"/>
      <c r="B191" s="39"/>
      <c r="C191" s="212" t="s">
        <v>309</v>
      </c>
      <c r="D191" s="212" t="s">
        <v>133</v>
      </c>
      <c r="E191" s="213" t="s">
        <v>158</v>
      </c>
      <c r="F191" s="214" t="s">
        <v>159</v>
      </c>
      <c r="G191" s="215" t="s">
        <v>136</v>
      </c>
      <c r="H191" s="216">
        <v>37.700000000000003</v>
      </c>
      <c r="I191" s="217"/>
      <c r="J191" s="218">
        <f>ROUND(I191*H191,2)</f>
        <v>0</v>
      </c>
      <c r="K191" s="214" t="s">
        <v>137</v>
      </c>
      <c r="L191" s="44"/>
      <c r="M191" s="219" t="s">
        <v>19</v>
      </c>
      <c r="N191" s="220" t="s">
        <v>46</v>
      </c>
      <c r="O191" s="84"/>
      <c r="P191" s="221">
        <f>O191*H191</f>
        <v>0</v>
      </c>
      <c r="Q191" s="221">
        <v>0</v>
      </c>
      <c r="R191" s="221">
        <f>Q191*H191</f>
        <v>0</v>
      </c>
      <c r="S191" s="221">
        <v>3.0000000000000001E-05</v>
      </c>
      <c r="T191" s="222">
        <f>S191*H191</f>
        <v>0.0011310000000000001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153</v>
      </c>
      <c r="AT191" s="223" t="s">
        <v>133</v>
      </c>
      <c r="AU191" s="223" t="s">
        <v>84</v>
      </c>
      <c r="AY191" s="17" t="s">
        <v>129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82</v>
      </c>
      <c r="BK191" s="224">
        <f>ROUND(I191*H191,2)</f>
        <v>0</v>
      </c>
      <c r="BL191" s="17" t="s">
        <v>153</v>
      </c>
      <c r="BM191" s="223" t="s">
        <v>784</v>
      </c>
    </row>
    <row r="192" s="2" customFormat="1">
      <c r="A192" s="38"/>
      <c r="B192" s="39"/>
      <c r="C192" s="40"/>
      <c r="D192" s="225" t="s">
        <v>140</v>
      </c>
      <c r="E192" s="40"/>
      <c r="F192" s="226" t="s">
        <v>161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140</v>
      </c>
      <c r="AU192" s="17" t="s">
        <v>84</v>
      </c>
    </row>
    <row r="193" s="13" customFormat="1">
      <c r="A193" s="13"/>
      <c r="B193" s="230"/>
      <c r="C193" s="231"/>
      <c r="D193" s="232" t="s">
        <v>156</v>
      </c>
      <c r="E193" s="233" t="s">
        <v>19</v>
      </c>
      <c r="F193" s="234" t="s">
        <v>785</v>
      </c>
      <c r="G193" s="231"/>
      <c r="H193" s="235">
        <v>37.700000000000003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156</v>
      </c>
      <c r="AU193" s="241" t="s">
        <v>84</v>
      </c>
      <c r="AV193" s="13" t="s">
        <v>84</v>
      </c>
      <c r="AW193" s="13" t="s">
        <v>36</v>
      </c>
      <c r="AX193" s="13" t="s">
        <v>82</v>
      </c>
      <c r="AY193" s="241" t="s">
        <v>129</v>
      </c>
    </row>
    <row r="194" s="2" customFormat="1" ht="16.5" customHeight="1">
      <c r="A194" s="38"/>
      <c r="B194" s="39"/>
      <c r="C194" s="242" t="s">
        <v>304</v>
      </c>
      <c r="D194" s="242" t="s">
        <v>163</v>
      </c>
      <c r="E194" s="243" t="s">
        <v>164</v>
      </c>
      <c r="F194" s="244" t="s">
        <v>165</v>
      </c>
      <c r="G194" s="245" t="s">
        <v>136</v>
      </c>
      <c r="H194" s="246">
        <v>39.585000000000001</v>
      </c>
      <c r="I194" s="247"/>
      <c r="J194" s="248">
        <f>ROUND(I194*H194,2)</f>
        <v>0</v>
      </c>
      <c r="K194" s="244" t="s">
        <v>137</v>
      </c>
      <c r="L194" s="249"/>
      <c r="M194" s="250" t="s">
        <v>19</v>
      </c>
      <c r="N194" s="251" t="s">
        <v>46</v>
      </c>
      <c r="O194" s="84"/>
      <c r="P194" s="221">
        <f>O194*H194</f>
        <v>0</v>
      </c>
      <c r="Q194" s="221">
        <v>4.0000000000000003E-05</v>
      </c>
      <c r="R194" s="221">
        <f>Q194*H194</f>
        <v>0.0015834000000000002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166</v>
      </c>
      <c r="AT194" s="223" t="s">
        <v>163</v>
      </c>
      <c r="AU194" s="223" t="s">
        <v>84</v>
      </c>
      <c r="AY194" s="17" t="s">
        <v>129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82</v>
      </c>
      <c r="BK194" s="224">
        <f>ROUND(I194*H194,2)</f>
        <v>0</v>
      </c>
      <c r="BL194" s="17" t="s">
        <v>153</v>
      </c>
      <c r="BM194" s="223" t="s">
        <v>786</v>
      </c>
    </row>
    <row r="195" s="13" customFormat="1">
      <c r="A195" s="13"/>
      <c r="B195" s="230"/>
      <c r="C195" s="231"/>
      <c r="D195" s="232" t="s">
        <v>156</v>
      </c>
      <c r="E195" s="231"/>
      <c r="F195" s="234" t="s">
        <v>787</v>
      </c>
      <c r="G195" s="231"/>
      <c r="H195" s="235">
        <v>39.585000000000001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156</v>
      </c>
      <c r="AU195" s="241" t="s">
        <v>84</v>
      </c>
      <c r="AV195" s="13" t="s">
        <v>84</v>
      </c>
      <c r="AW195" s="13" t="s">
        <v>4</v>
      </c>
      <c r="AX195" s="13" t="s">
        <v>82</v>
      </c>
      <c r="AY195" s="241" t="s">
        <v>129</v>
      </c>
    </row>
    <row r="196" s="2" customFormat="1" ht="44.25" customHeight="1">
      <c r="A196" s="38"/>
      <c r="B196" s="39"/>
      <c r="C196" s="212" t="s">
        <v>314</v>
      </c>
      <c r="D196" s="212" t="s">
        <v>133</v>
      </c>
      <c r="E196" s="213" t="s">
        <v>170</v>
      </c>
      <c r="F196" s="214" t="s">
        <v>171</v>
      </c>
      <c r="G196" s="215" t="s">
        <v>136</v>
      </c>
      <c r="H196" s="216">
        <v>8</v>
      </c>
      <c r="I196" s="217"/>
      <c r="J196" s="218">
        <f>ROUND(I196*H196,2)</f>
        <v>0</v>
      </c>
      <c r="K196" s="214" t="s">
        <v>137</v>
      </c>
      <c r="L196" s="44"/>
      <c r="M196" s="219" t="s">
        <v>19</v>
      </c>
      <c r="N196" s="220" t="s">
        <v>46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3.0000000000000001E-05</v>
      </c>
      <c r="T196" s="222">
        <f>S196*H196</f>
        <v>0.00024000000000000001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153</v>
      </c>
      <c r="AT196" s="223" t="s">
        <v>133</v>
      </c>
      <c r="AU196" s="223" t="s">
        <v>84</v>
      </c>
      <c r="AY196" s="17" t="s">
        <v>129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82</v>
      </c>
      <c r="BK196" s="224">
        <f>ROUND(I196*H196,2)</f>
        <v>0</v>
      </c>
      <c r="BL196" s="17" t="s">
        <v>153</v>
      </c>
      <c r="BM196" s="223" t="s">
        <v>788</v>
      </c>
    </row>
    <row r="197" s="2" customFormat="1">
      <c r="A197" s="38"/>
      <c r="B197" s="39"/>
      <c r="C197" s="40"/>
      <c r="D197" s="225" t="s">
        <v>140</v>
      </c>
      <c r="E197" s="40"/>
      <c r="F197" s="226" t="s">
        <v>173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140</v>
      </c>
      <c r="AU197" s="17" t="s">
        <v>84</v>
      </c>
    </row>
    <row r="198" s="13" customFormat="1">
      <c r="A198" s="13"/>
      <c r="B198" s="230"/>
      <c r="C198" s="231"/>
      <c r="D198" s="232" t="s">
        <v>156</v>
      </c>
      <c r="E198" s="233" t="s">
        <v>19</v>
      </c>
      <c r="F198" s="234" t="s">
        <v>789</v>
      </c>
      <c r="G198" s="231"/>
      <c r="H198" s="235">
        <v>8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156</v>
      </c>
      <c r="AU198" s="241" t="s">
        <v>84</v>
      </c>
      <c r="AV198" s="13" t="s">
        <v>84</v>
      </c>
      <c r="AW198" s="13" t="s">
        <v>36</v>
      </c>
      <c r="AX198" s="13" t="s">
        <v>82</v>
      </c>
      <c r="AY198" s="241" t="s">
        <v>129</v>
      </c>
    </row>
    <row r="199" s="2" customFormat="1" ht="16.5" customHeight="1">
      <c r="A199" s="38"/>
      <c r="B199" s="39"/>
      <c r="C199" s="242" t="s">
        <v>7</v>
      </c>
      <c r="D199" s="242" t="s">
        <v>163</v>
      </c>
      <c r="E199" s="243" t="s">
        <v>176</v>
      </c>
      <c r="F199" s="244" t="s">
        <v>177</v>
      </c>
      <c r="G199" s="245" t="s">
        <v>136</v>
      </c>
      <c r="H199" s="246">
        <v>8.4000000000000004</v>
      </c>
      <c r="I199" s="247"/>
      <c r="J199" s="248">
        <f>ROUND(I199*H199,2)</f>
        <v>0</v>
      </c>
      <c r="K199" s="244" t="s">
        <v>137</v>
      </c>
      <c r="L199" s="249"/>
      <c r="M199" s="250" t="s">
        <v>19</v>
      </c>
      <c r="N199" s="251" t="s">
        <v>46</v>
      </c>
      <c r="O199" s="84"/>
      <c r="P199" s="221">
        <f>O199*H199</f>
        <v>0</v>
      </c>
      <c r="Q199" s="221">
        <v>4.0000000000000003E-05</v>
      </c>
      <c r="R199" s="221">
        <f>Q199*H199</f>
        <v>0.00033600000000000004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166</v>
      </c>
      <c r="AT199" s="223" t="s">
        <v>163</v>
      </c>
      <c r="AU199" s="223" t="s">
        <v>84</v>
      </c>
      <c r="AY199" s="17" t="s">
        <v>129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82</v>
      </c>
      <c r="BK199" s="224">
        <f>ROUND(I199*H199,2)</f>
        <v>0</v>
      </c>
      <c r="BL199" s="17" t="s">
        <v>153</v>
      </c>
      <c r="BM199" s="223" t="s">
        <v>790</v>
      </c>
    </row>
    <row r="200" s="13" customFormat="1">
      <c r="A200" s="13"/>
      <c r="B200" s="230"/>
      <c r="C200" s="231"/>
      <c r="D200" s="232" t="s">
        <v>156</v>
      </c>
      <c r="E200" s="231"/>
      <c r="F200" s="234" t="s">
        <v>791</v>
      </c>
      <c r="G200" s="231"/>
      <c r="H200" s="235">
        <v>8.4000000000000004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156</v>
      </c>
      <c r="AU200" s="241" t="s">
        <v>84</v>
      </c>
      <c r="AV200" s="13" t="s">
        <v>84</v>
      </c>
      <c r="AW200" s="13" t="s">
        <v>4</v>
      </c>
      <c r="AX200" s="13" t="s">
        <v>82</v>
      </c>
      <c r="AY200" s="241" t="s">
        <v>129</v>
      </c>
    </row>
    <row r="201" s="2" customFormat="1" ht="33" customHeight="1">
      <c r="A201" s="38"/>
      <c r="B201" s="39"/>
      <c r="C201" s="212" t="s">
        <v>243</v>
      </c>
      <c r="D201" s="212" t="s">
        <v>133</v>
      </c>
      <c r="E201" s="213" t="s">
        <v>188</v>
      </c>
      <c r="F201" s="214" t="s">
        <v>189</v>
      </c>
      <c r="G201" s="215" t="s">
        <v>136</v>
      </c>
      <c r="H201" s="216">
        <v>113.583</v>
      </c>
      <c r="I201" s="217"/>
      <c r="J201" s="218">
        <f>ROUND(I201*H201,2)</f>
        <v>0</v>
      </c>
      <c r="K201" s="214" t="s">
        <v>137</v>
      </c>
      <c r="L201" s="44"/>
      <c r="M201" s="219" t="s">
        <v>19</v>
      </c>
      <c r="N201" s="220" t="s">
        <v>46</v>
      </c>
      <c r="O201" s="84"/>
      <c r="P201" s="221">
        <f>O201*H201</f>
        <v>0</v>
      </c>
      <c r="Q201" s="221">
        <v>0.00021000000000000001</v>
      </c>
      <c r="R201" s="221">
        <f>Q201*H201</f>
        <v>0.023852430000000001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153</v>
      </c>
      <c r="AT201" s="223" t="s">
        <v>133</v>
      </c>
      <c r="AU201" s="223" t="s">
        <v>84</v>
      </c>
      <c r="AY201" s="17" t="s">
        <v>129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82</v>
      </c>
      <c r="BK201" s="224">
        <f>ROUND(I201*H201,2)</f>
        <v>0</v>
      </c>
      <c r="BL201" s="17" t="s">
        <v>153</v>
      </c>
      <c r="BM201" s="223" t="s">
        <v>792</v>
      </c>
    </row>
    <row r="202" s="2" customFormat="1">
      <c r="A202" s="38"/>
      <c r="B202" s="39"/>
      <c r="C202" s="40"/>
      <c r="D202" s="225" t="s">
        <v>140</v>
      </c>
      <c r="E202" s="40"/>
      <c r="F202" s="226" t="s">
        <v>191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140</v>
      </c>
      <c r="AU202" s="17" t="s">
        <v>84</v>
      </c>
    </row>
    <row r="203" s="2" customFormat="1" ht="37.8" customHeight="1">
      <c r="A203" s="38"/>
      <c r="B203" s="39"/>
      <c r="C203" s="212" t="s">
        <v>349</v>
      </c>
      <c r="D203" s="212" t="s">
        <v>133</v>
      </c>
      <c r="E203" s="213" t="s">
        <v>193</v>
      </c>
      <c r="F203" s="214" t="s">
        <v>194</v>
      </c>
      <c r="G203" s="215" t="s">
        <v>136</v>
      </c>
      <c r="H203" s="216">
        <v>113.583</v>
      </c>
      <c r="I203" s="217"/>
      <c r="J203" s="218">
        <f>ROUND(I203*H203,2)</f>
        <v>0</v>
      </c>
      <c r="K203" s="214" t="s">
        <v>137</v>
      </c>
      <c r="L203" s="44"/>
      <c r="M203" s="219" t="s">
        <v>19</v>
      </c>
      <c r="N203" s="220" t="s">
        <v>46</v>
      </c>
      <c r="O203" s="84"/>
      <c r="P203" s="221">
        <f>O203*H203</f>
        <v>0</v>
      </c>
      <c r="Q203" s="221">
        <v>0.00029</v>
      </c>
      <c r="R203" s="221">
        <f>Q203*H203</f>
        <v>0.032939070000000001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153</v>
      </c>
      <c r="AT203" s="223" t="s">
        <v>133</v>
      </c>
      <c r="AU203" s="223" t="s">
        <v>84</v>
      </c>
      <c r="AY203" s="17" t="s">
        <v>129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82</v>
      </c>
      <c r="BK203" s="224">
        <f>ROUND(I203*H203,2)</f>
        <v>0</v>
      </c>
      <c r="BL203" s="17" t="s">
        <v>153</v>
      </c>
      <c r="BM203" s="223" t="s">
        <v>793</v>
      </c>
    </row>
    <row r="204" s="2" customFormat="1">
      <c r="A204" s="38"/>
      <c r="B204" s="39"/>
      <c r="C204" s="40"/>
      <c r="D204" s="225" t="s">
        <v>140</v>
      </c>
      <c r="E204" s="40"/>
      <c r="F204" s="226" t="s">
        <v>196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140</v>
      </c>
      <c r="AU204" s="17" t="s">
        <v>84</v>
      </c>
    </row>
    <row r="205" s="12" customFormat="1" ht="22.8" customHeight="1">
      <c r="A205" s="12"/>
      <c r="B205" s="196"/>
      <c r="C205" s="197"/>
      <c r="D205" s="198" t="s">
        <v>74</v>
      </c>
      <c r="E205" s="210" t="s">
        <v>197</v>
      </c>
      <c r="F205" s="210" t="s">
        <v>198</v>
      </c>
      <c r="G205" s="197"/>
      <c r="H205" s="197"/>
      <c r="I205" s="200"/>
      <c r="J205" s="211">
        <f>BK205</f>
        <v>0</v>
      </c>
      <c r="K205" s="197"/>
      <c r="L205" s="202"/>
      <c r="M205" s="203"/>
      <c r="N205" s="204"/>
      <c r="O205" s="204"/>
      <c r="P205" s="205">
        <f>SUM(P206:P209)</f>
        <v>0</v>
      </c>
      <c r="Q205" s="204"/>
      <c r="R205" s="205">
        <f>SUM(R206:R209)</f>
        <v>0.0054599999999999996</v>
      </c>
      <c r="S205" s="204"/>
      <c r="T205" s="206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7" t="s">
        <v>84</v>
      </c>
      <c r="AT205" s="208" t="s">
        <v>74</v>
      </c>
      <c r="AU205" s="208" t="s">
        <v>82</v>
      </c>
      <c r="AY205" s="207" t="s">
        <v>129</v>
      </c>
      <c r="BK205" s="209">
        <f>SUM(BK206:BK209)</f>
        <v>0</v>
      </c>
    </row>
    <row r="206" s="2" customFormat="1" ht="24.15" customHeight="1">
      <c r="A206" s="38"/>
      <c r="B206" s="39"/>
      <c r="C206" s="212" t="s">
        <v>217</v>
      </c>
      <c r="D206" s="212" t="s">
        <v>133</v>
      </c>
      <c r="E206" s="213" t="s">
        <v>794</v>
      </c>
      <c r="F206" s="214" t="s">
        <v>795</v>
      </c>
      <c r="G206" s="215" t="s">
        <v>136</v>
      </c>
      <c r="H206" s="216">
        <v>4.2000000000000002</v>
      </c>
      <c r="I206" s="217"/>
      <c r="J206" s="218">
        <f>ROUND(I206*H206,2)</f>
        <v>0</v>
      </c>
      <c r="K206" s="214" t="s">
        <v>137</v>
      </c>
      <c r="L206" s="44"/>
      <c r="M206" s="219" t="s">
        <v>19</v>
      </c>
      <c r="N206" s="220" t="s">
        <v>46</v>
      </c>
      <c r="O206" s="84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153</v>
      </c>
      <c r="AT206" s="223" t="s">
        <v>133</v>
      </c>
      <c r="AU206" s="223" t="s">
        <v>84</v>
      </c>
      <c r="AY206" s="17" t="s">
        <v>129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82</v>
      </c>
      <c r="BK206" s="224">
        <f>ROUND(I206*H206,2)</f>
        <v>0</v>
      </c>
      <c r="BL206" s="17" t="s">
        <v>153</v>
      </c>
      <c r="BM206" s="223" t="s">
        <v>796</v>
      </c>
    </row>
    <row r="207" s="2" customFormat="1">
      <c r="A207" s="38"/>
      <c r="B207" s="39"/>
      <c r="C207" s="40"/>
      <c r="D207" s="225" t="s">
        <v>140</v>
      </c>
      <c r="E207" s="40"/>
      <c r="F207" s="226" t="s">
        <v>797</v>
      </c>
      <c r="G207" s="40"/>
      <c r="H207" s="40"/>
      <c r="I207" s="227"/>
      <c r="J207" s="40"/>
      <c r="K207" s="40"/>
      <c r="L207" s="44"/>
      <c r="M207" s="228"/>
      <c r="N207" s="229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140</v>
      </c>
      <c r="AU207" s="17" t="s">
        <v>84</v>
      </c>
    </row>
    <row r="208" s="13" customFormat="1">
      <c r="A208" s="13"/>
      <c r="B208" s="230"/>
      <c r="C208" s="231"/>
      <c r="D208" s="232" t="s">
        <v>156</v>
      </c>
      <c r="E208" s="233" t="s">
        <v>19</v>
      </c>
      <c r="F208" s="234" t="s">
        <v>798</v>
      </c>
      <c r="G208" s="231"/>
      <c r="H208" s="235">
        <v>4.2000000000000002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156</v>
      </c>
      <c r="AU208" s="241" t="s">
        <v>84</v>
      </c>
      <c r="AV208" s="13" t="s">
        <v>84</v>
      </c>
      <c r="AW208" s="13" t="s">
        <v>36</v>
      </c>
      <c r="AX208" s="13" t="s">
        <v>82</v>
      </c>
      <c r="AY208" s="241" t="s">
        <v>129</v>
      </c>
    </row>
    <row r="209" s="2" customFormat="1" ht="16.5" customHeight="1">
      <c r="A209" s="38"/>
      <c r="B209" s="39"/>
      <c r="C209" s="242" t="s">
        <v>166</v>
      </c>
      <c r="D209" s="242" t="s">
        <v>163</v>
      </c>
      <c r="E209" s="243" t="s">
        <v>799</v>
      </c>
      <c r="F209" s="244" t="s">
        <v>800</v>
      </c>
      <c r="G209" s="245" t="s">
        <v>136</v>
      </c>
      <c r="H209" s="246">
        <v>4.2000000000000002</v>
      </c>
      <c r="I209" s="247"/>
      <c r="J209" s="248">
        <f>ROUND(I209*H209,2)</f>
        <v>0</v>
      </c>
      <c r="K209" s="244" t="s">
        <v>137</v>
      </c>
      <c r="L209" s="249"/>
      <c r="M209" s="284" t="s">
        <v>19</v>
      </c>
      <c r="N209" s="285" t="s">
        <v>46</v>
      </c>
      <c r="O209" s="258"/>
      <c r="P209" s="286">
        <f>O209*H209</f>
        <v>0</v>
      </c>
      <c r="Q209" s="286">
        <v>0.0012999999999999999</v>
      </c>
      <c r="R209" s="286">
        <f>Q209*H209</f>
        <v>0.0054599999999999996</v>
      </c>
      <c r="S209" s="286">
        <v>0</v>
      </c>
      <c r="T209" s="28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166</v>
      </c>
      <c r="AT209" s="223" t="s">
        <v>163</v>
      </c>
      <c r="AU209" s="223" t="s">
        <v>84</v>
      </c>
      <c r="AY209" s="17" t="s">
        <v>129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82</v>
      </c>
      <c r="BK209" s="224">
        <f>ROUND(I209*H209,2)</f>
        <v>0</v>
      </c>
      <c r="BL209" s="17" t="s">
        <v>153</v>
      </c>
      <c r="BM209" s="223" t="s">
        <v>801</v>
      </c>
    </row>
    <row r="210" s="2" customFormat="1" ht="6.96" customHeight="1">
      <c r="A210" s="38"/>
      <c r="B210" s="59"/>
      <c r="C210" s="60"/>
      <c r="D210" s="60"/>
      <c r="E210" s="60"/>
      <c r="F210" s="60"/>
      <c r="G210" s="60"/>
      <c r="H210" s="60"/>
      <c r="I210" s="60"/>
      <c r="J210" s="60"/>
      <c r="K210" s="60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SnZP6S7LFrRF9RdSW9nfZBPiK4dXhmnJCZlGSITPcukE/iG4yisX8W8RMm5OWatpQcDnPswZKf+TDXu8TOhsdA==" hashValue="5OvsQ/Pkz8XLz3BI+X6P7e7jMoC5/qfBwyXoSCpl3oCxBryxD8ZlG8A1GZZepAgAim39iQ6kNFo0woyeJR8GoQ==" algorithmName="SHA-512" password="CC35"/>
  <autoFilter ref="C90:K209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5_01/317944323"/>
    <hyperlink ref="F100" r:id="rId2" display="https://podminky.urs.cz/item/CS_URS_2025_01/612325302"/>
    <hyperlink ref="F103" r:id="rId3" display="https://podminky.urs.cz/item/CS_URS_2025_01/632451105"/>
    <hyperlink ref="F105" r:id="rId4" display="https://podminky.urs.cz/item/CS_URS_2025_01/642942611"/>
    <hyperlink ref="F110" r:id="rId5" display="https://podminky.urs.cz/item/CS_URS_2025_01/949101111"/>
    <hyperlink ref="F112" r:id="rId6" display="https://podminky.urs.cz/item/CS_URS_2025_01/952901111"/>
    <hyperlink ref="F114" r:id="rId7" display="https://podminky.urs.cz/item/CS_URS_2025_01/962032230"/>
    <hyperlink ref="F119" r:id="rId8" display="https://podminky.urs.cz/item/CS_URS_2025_01/964072221"/>
    <hyperlink ref="F122" r:id="rId9" display="https://podminky.urs.cz/item/CS_URS_2025_01/968072455"/>
    <hyperlink ref="F127" r:id="rId10" display="https://podminky.urs.cz/item/CS_URS_2025_01/973031325"/>
    <hyperlink ref="F130" r:id="rId11" display="https://podminky.urs.cz/item/CS_URS_2025_01/997013211"/>
    <hyperlink ref="F132" r:id="rId12" display="https://podminky.urs.cz/item/CS_URS_2025_01/997013501"/>
    <hyperlink ref="F134" r:id="rId13" display="https://podminky.urs.cz/item/CS_URS_2025_01/997013509"/>
    <hyperlink ref="F137" r:id="rId14" display="https://podminky.urs.cz/item/CS_URS_2025_01/997013871"/>
    <hyperlink ref="F140" r:id="rId15" display="https://podminky.urs.cz/item/CS_URS_2025_01/998018001"/>
    <hyperlink ref="F144" r:id="rId16" display="https://podminky.urs.cz/item/CS_URS_2025_01/763264741"/>
    <hyperlink ref="F147" r:id="rId17" display="https://podminky.urs.cz/item/CS_URS_2025_01/998763301"/>
    <hyperlink ref="F149" r:id="rId18" display="https://podminky.urs.cz/item/CS_URS_2023_01/998763381"/>
    <hyperlink ref="F152" r:id="rId19" display="https://podminky.urs.cz/item/CS_URS_2025_01/766660001"/>
    <hyperlink ref="F155" r:id="rId20" display="https://podminky.urs.cz/item/CS_URS_2025_01/766660002"/>
    <hyperlink ref="F158" r:id="rId21" display="https://podminky.urs.cz/item/CS_URS_2025_01/766660729"/>
    <hyperlink ref="F161" r:id="rId22" display="https://podminky.urs.cz/item/CS_URS_2025_01/998766101"/>
    <hyperlink ref="F163" r:id="rId23" display="https://podminky.urs.cz/item/CS_URS_2023_01/998766181"/>
    <hyperlink ref="F166" r:id="rId24" display="https://podminky.urs.cz/item/CS_URS_2025_01/776111112"/>
    <hyperlink ref="F168" r:id="rId25" display="https://podminky.urs.cz/item/CS_URS_2025_01/776111311"/>
    <hyperlink ref="F170" r:id="rId26" display="https://podminky.urs.cz/item/CS_URS_2025_01/776121112"/>
    <hyperlink ref="F172" r:id="rId27" display="https://podminky.urs.cz/item/CS_URS_2025_01/776201811"/>
    <hyperlink ref="F174" r:id="rId28" display="https://podminky.urs.cz/item/CS_URS_2025_01/776231111"/>
    <hyperlink ref="F178" r:id="rId29" display="https://podminky.urs.cz/item/CS_URS_2025_01/776410811"/>
    <hyperlink ref="F180" r:id="rId30" display="https://podminky.urs.cz/item/CS_URS_2025_01/776411111"/>
    <hyperlink ref="F184" r:id="rId31" display="https://podminky.urs.cz/item/CS_URS_2025_01/998776101"/>
    <hyperlink ref="F186" r:id="rId32" display="https://podminky.urs.cz/item/CS_URS_2023_01/998776181"/>
    <hyperlink ref="F189" r:id="rId33" display="https://podminky.urs.cz/item/CS_URS_2025_01/784111001"/>
    <hyperlink ref="F192" r:id="rId34" display="https://podminky.urs.cz/item/CS_URS_2025_01/784171101"/>
    <hyperlink ref="F197" r:id="rId35" display="https://podminky.urs.cz/item/CS_URS_2025_01/784171111"/>
    <hyperlink ref="F202" r:id="rId36" display="https://podminky.urs.cz/item/CS_URS_2025_01/784181101"/>
    <hyperlink ref="F204" r:id="rId37" display="https://podminky.urs.cz/item/CS_URS_2025_01/784221101"/>
    <hyperlink ref="F207" r:id="rId38" display="https://podminky.urs.cz/item/CS_URS_2025_01/78662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101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16.5" customHeight="1">
      <c r="B7" s="20"/>
      <c r="E7" s="143" t="str">
        <f>'Rekapitulace stavby'!K6</f>
        <v>Odborné učebny - ZŠ Bílina(stavební práce)</v>
      </c>
      <c r="F7" s="142"/>
      <c r="G7" s="142"/>
      <c r="H7" s="142"/>
      <c r="L7" s="20"/>
    </row>
    <row r="8" s="1" customFormat="1" ht="12" customHeight="1">
      <c r="B8" s="20"/>
      <c r="D8" s="142" t="s">
        <v>102</v>
      </c>
      <c r="L8" s="20"/>
    </row>
    <row r="9" s="2" customFormat="1" ht="16.5" customHeight="1">
      <c r="A9" s="38"/>
      <c r="B9" s="44"/>
      <c r="C9" s="38"/>
      <c r="D9" s="38"/>
      <c r="E9" s="143" t="s">
        <v>672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224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802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3. 3. 2025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27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28</v>
      </c>
      <c r="F17" s="38"/>
      <c r="G17" s="38"/>
      <c r="H17" s="38"/>
      <c r="I17" s="142" t="s">
        <v>29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30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29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32</v>
      </c>
      <c r="E22" s="38"/>
      <c r="F22" s="38"/>
      <c r="G22" s="38"/>
      <c r="H22" s="38"/>
      <c r="I22" s="142" t="s">
        <v>26</v>
      </c>
      <c r="J22" s="133" t="s">
        <v>33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34</v>
      </c>
      <c r="F23" s="38"/>
      <c r="G23" s="38"/>
      <c r="H23" s="38"/>
      <c r="I23" s="142" t="s">
        <v>29</v>
      </c>
      <c r="J23" s="133" t="s">
        <v>35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37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29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39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41</v>
      </c>
      <c r="E32" s="38"/>
      <c r="F32" s="38"/>
      <c r="G32" s="38"/>
      <c r="H32" s="38"/>
      <c r="I32" s="38"/>
      <c r="J32" s="153">
        <f>ROUND(J92,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43</v>
      </c>
      <c r="G34" s="38"/>
      <c r="H34" s="38"/>
      <c r="I34" s="154" t="s">
        <v>42</v>
      </c>
      <c r="J34" s="154" t="s">
        <v>44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45</v>
      </c>
      <c r="E35" s="142" t="s">
        <v>46</v>
      </c>
      <c r="F35" s="156">
        <f>ROUND((SUM(BE92:BE144)),  2)</f>
        <v>0</v>
      </c>
      <c r="G35" s="38"/>
      <c r="H35" s="38"/>
      <c r="I35" s="157">
        <v>0.20999999999999999</v>
      </c>
      <c r="J35" s="156">
        <f>ROUND(((SUM(BE92:BE144))*I35),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47</v>
      </c>
      <c r="F36" s="156">
        <f>ROUND((SUM(BF92:BF144)),  2)</f>
        <v>0</v>
      </c>
      <c r="G36" s="38"/>
      <c r="H36" s="38"/>
      <c r="I36" s="157">
        <v>0.12</v>
      </c>
      <c r="J36" s="156">
        <f>ROUND(((SUM(BF92:BF144))*I36),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48</v>
      </c>
      <c r="F37" s="156">
        <f>ROUND((SUM(BG92:BG144)),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49</v>
      </c>
      <c r="F38" s="156">
        <f>ROUND((SUM(BH92:BH144)),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50</v>
      </c>
      <c r="F39" s="156">
        <f>ROUND((SUM(BI92:BI144)),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51</v>
      </c>
      <c r="E41" s="160"/>
      <c r="F41" s="160"/>
      <c r="G41" s="161" t="s">
        <v>52</v>
      </c>
      <c r="H41" s="162" t="s">
        <v>53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104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169" t="str">
        <f>E7</f>
        <v>Odborné učebny - ZŠ Bílina(stavební práce)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102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672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224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c1 - Elektroinstalace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parc.č.: 1785,1783</v>
      </c>
      <c r="G56" s="40"/>
      <c r="H56" s="40"/>
      <c r="I56" s="32" t="s">
        <v>23</v>
      </c>
      <c r="J56" s="72" t="str">
        <f>IF(J14="","",J14)</f>
        <v>3. 3. 2025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město Bílina</v>
      </c>
      <c r="G58" s="40"/>
      <c r="H58" s="40"/>
      <c r="I58" s="32" t="s">
        <v>32</v>
      </c>
      <c r="J58" s="36" t="str">
        <f>E23</f>
        <v>MPtechnik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30</v>
      </c>
      <c r="D59" s="40"/>
      <c r="E59" s="40"/>
      <c r="F59" s="27" t="str">
        <f>IF(E20="","",E20)</f>
        <v>Vyplň údaj</v>
      </c>
      <c r="G59" s="40"/>
      <c r="H59" s="40"/>
      <c r="I59" s="32" t="s">
        <v>37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105</v>
      </c>
      <c r="D61" s="171"/>
      <c r="E61" s="171"/>
      <c r="F61" s="171"/>
      <c r="G61" s="171"/>
      <c r="H61" s="171"/>
      <c r="I61" s="171"/>
      <c r="J61" s="172" t="s">
        <v>106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73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107</v>
      </c>
    </row>
    <row r="64" hidden="1" s="9" customFormat="1" ht="24.96" customHeight="1">
      <c r="A64" s="9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325</v>
      </c>
      <c r="E65" s="182"/>
      <c r="F65" s="182"/>
      <c r="G65" s="182"/>
      <c r="H65" s="182"/>
      <c r="I65" s="182"/>
      <c r="J65" s="183">
        <f>J94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109</v>
      </c>
      <c r="E66" s="182"/>
      <c r="F66" s="182"/>
      <c r="G66" s="182"/>
      <c r="H66" s="182"/>
      <c r="I66" s="182"/>
      <c r="J66" s="183">
        <f>J98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226</v>
      </c>
      <c r="E67" s="182"/>
      <c r="F67" s="182"/>
      <c r="G67" s="182"/>
      <c r="H67" s="182"/>
      <c r="I67" s="182"/>
      <c r="J67" s="183">
        <f>J101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326</v>
      </c>
      <c r="E68" s="182"/>
      <c r="F68" s="182"/>
      <c r="G68" s="182"/>
      <c r="H68" s="182"/>
      <c r="I68" s="182"/>
      <c r="J68" s="183">
        <f>J111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4"/>
      <c r="C69" s="175"/>
      <c r="D69" s="176" t="s">
        <v>110</v>
      </c>
      <c r="E69" s="177"/>
      <c r="F69" s="177"/>
      <c r="G69" s="177"/>
      <c r="H69" s="177"/>
      <c r="I69" s="177"/>
      <c r="J69" s="178">
        <f>J114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80"/>
      <c r="C70" s="125"/>
      <c r="D70" s="181" t="s">
        <v>227</v>
      </c>
      <c r="E70" s="182"/>
      <c r="F70" s="182"/>
      <c r="G70" s="182"/>
      <c r="H70" s="182"/>
      <c r="I70" s="182"/>
      <c r="J70" s="183">
        <f>J115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114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9" t="str">
        <f>E7</f>
        <v>Odborné učebny - ZŠ Bílina(stavební práce)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102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69" t="s">
        <v>672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224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>c1 - Elektroinstalace</v>
      </c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parc.č.: 1785,1783</v>
      </c>
      <c r="G86" s="40"/>
      <c r="H86" s="40"/>
      <c r="I86" s="32" t="s">
        <v>23</v>
      </c>
      <c r="J86" s="72" t="str">
        <f>IF(J14="","",J14)</f>
        <v>3. 3. 2025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>město Bílina</v>
      </c>
      <c r="G88" s="40"/>
      <c r="H88" s="40"/>
      <c r="I88" s="32" t="s">
        <v>32</v>
      </c>
      <c r="J88" s="36" t="str">
        <f>E23</f>
        <v>MPtechnik s.r.o.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30</v>
      </c>
      <c r="D89" s="40"/>
      <c r="E89" s="40"/>
      <c r="F89" s="27" t="str">
        <f>IF(E20="","",E20)</f>
        <v>Vyplň údaj</v>
      </c>
      <c r="G89" s="40"/>
      <c r="H89" s="40"/>
      <c r="I89" s="32" t="s">
        <v>37</v>
      </c>
      <c r="J89" s="36" t="str">
        <f>E26</f>
        <v xml:space="preserve"> 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85"/>
      <c r="B91" s="186"/>
      <c r="C91" s="187" t="s">
        <v>115</v>
      </c>
      <c r="D91" s="188" t="s">
        <v>60</v>
      </c>
      <c r="E91" s="188" t="s">
        <v>56</v>
      </c>
      <c r="F91" s="188" t="s">
        <v>57</v>
      </c>
      <c r="G91" s="188" t="s">
        <v>116</v>
      </c>
      <c r="H91" s="188" t="s">
        <v>117</v>
      </c>
      <c r="I91" s="188" t="s">
        <v>118</v>
      </c>
      <c r="J91" s="188" t="s">
        <v>106</v>
      </c>
      <c r="K91" s="189" t="s">
        <v>119</v>
      </c>
      <c r="L91" s="190"/>
      <c r="M91" s="92" t="s">
        <v>19</v>
      </c>
      <c r="N91" s="93" t="s">
        <v>45</v>
      </c>
      <c r="O91" s="93" t="s">
        <v>120</v>
      </c>
      <c r="P91" s="93" t="s">
        <v>121</v>
      </c>
      <c r="Q91" s="93" t="s">
        <v>122</v>
      </c>
      <c r="R91" s="93" t="s">
        <v>123</v>
      </c>
      <c r="S91" s="93" t="s">
        <v>124</v>
      </c>
      <c r="T91" s="94" t="s">
        <v>125</v>
      </c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</row>
    <row r="92" s="2" customFormat="1" ht="22.8" customHeight="1">
      <c r="A92" s="38"/>
      <c r="B92" s="39"/>
      <c r="C92" s="99" t="s">
        <v>126</v>
      </c>
      <c r="D92" s="40"/>
      <c r="E92" s="40"/>
      <c r="F92" s="40"/>
      <c r="G92" s="40"/>
      <c r="H92" s="40"/>
      <c r="I92" s="40"/>
      <c r="J92" s="191">
        <f>BK92</f>
        <v>0</v>
      </c>
      <c r="K92" s="40"/>
      <c r="L92" s="44"/>
      <c r="M92" s="95"/>
      <c r="N92" s="192"/>
      <c r="O92" s="96"/>
      <c r="P92" s="193">
        <f>P93+P114</f>
        <v>0</v>
      </c>
      <c r="Q92" s="96"/>
      <c r="R92" s="193">
        <f>R93+R114</f>
        <v>0.38501200000000002</v>
      </c>
      <c r="S92" s="96"/>
      <c r="T92" s="194">
        <f>T93+T114</f>
        <v>0.72639999999999993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74</v>
      </c>
      <c r="AU92" s="17" t="s">
        <v>107</v>
      </c>
      <c r="BK92" s="195">
        <f>BK93+BK114</f>
        <v>0</v>
      </c>
    </row>
    <row r="93" s="12" customFormat="1" ht="25.92" customHeight="1">
      <c r="A93" s="12"/>
      <c r="B93" s="196"/>
      <c r="C93" s="197"/>
      <c r="D93" s="198" t="s">
        <v>74</v>
      </c>
      <c r="E93" s="199" t="s">
        <v>127</v>
      </c>
      <c r="F93" s="199" t="s">
        <v>128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P94+P98+P101+P111</f>
        <v>0</v>
      </c>
      <c r="Q93" s="204"/>
      <c r="R93" s="205">
        <f>R94+R98+R101+R111</f>
        <v>0.368172</v>
      </c>
      <c r="S93" s="204"/>
      <c r="T93" s="206">
        <f>T94+T98+T101+T111</f>
        <v>0.71999999999999997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82</v>
      </c>
      <c r="AT93" s="208" t="s">
        <v>74</v>
      </c>
      <c r="AU93" s="208" t="s">
        <v>75</v>
      </c>
      <c r="AY93" s="207" t="s">
        <v>129</v>
      </c>
      <c r="BK93" s="209">
        <f>BK94+BK98+BK101+BK111</f>
        <v>0</v>
      </c>
    </row>
    <row r="94" s="12" customFormat="1" ht="22.8" customHeight="1">
      <c r="A94" s="12"/>
      <c r="B94" s="196"/>
      <c r="C94" s="197"/>
      <c r="D94" s="198" t="s">
        <v>74</v>
      </c>
      <c r="E94" s="210" t="s">
        <v>169</v>
      </c>
      <c r="F94" s="210" t="s">
        <v>348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SUM(P95:P97)</f>
        <v>0</v>
      </c>
      <c r="Q94" s="204"/>
      <c r="R94" s="205">
        <f>SUM(R95:R97)</f>
        <v>0.368172</v>
      </c>
      <c r="S94" s="204"/>
      <c r="T94" s="206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82</v>
      </c>
      <c r="AT94" s="208" t="s">
        <v>74</v>
      </c>
      <c r="AU94" s="208" t="s">
        <v>82</v>
      </c>
      <c r="AY94" s="207" t="s">
        <v>129</v>
      </c>
      <c r="BK94" s="209">
        <f>SUM(BK95:BK97)</f>
        <v>0</v>
      </c>
    </row>
    <row r="95" s="2" customFormat="1" ht="24.15" customHeight="1">
      <c r="A95" s="38"/>
      <c r="B95" s="39"/>
      <c r="C95" s="212" t="s">
        <v>243</v>
      </c>
      <c r="D95" s="212" t="s">
        <v>133</v>
      </c>
      <c r="E95" s="213" t="s">
        <v>803</v>
      </c>
      <c r="F95" s="214" t="s">
        <v>804</v>
      </c>
      <c r="G95" s="215" t="s">
        <v>136</v>
      </c>
      <c r="H95" s="216">
        <v>8.4000000000000004</v>
      </c>
      <c r="I95" s="217"/>
      <c r="J95" s="218">
        <f>ROUND(I95*H95,2)</f>
        <v>0</v>
      </c>
      <c r="K95" s="214" t="s">
        <v>137</v>
      </c>
      <c r="L95" s="44"/>
      <c r="M95" s="219" t="s">
        <v>19</v>
      </c>
      <c r="N95" s="220" t="s">
        <v>46</v>
      </c>
      <c r="O95" s="84"/>
      <c r="P95" s="221">
        <f>O95*H95</f>
        <v>0</v>
      </c>
      <c r="Q95" s="221">
        <v>0.043830000000000001</v>
      </c>
      <c r="R95" s="221">
        <f>Q95*H95</f>
        <v>0.368172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138</v>
      </c>
      <c r="AT95" s="223" t="s">
        <v>133</v>
      </c>
      <c r="AU95" s="223" t="s">
        <v>84</v>
      </c>
      <c r="AY95" s="17" t="s">
        <v>129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82</v>
      </c>
      <c r="BK95" s="224">
        <f>ROUND(I95*H95,2)</f>
        <v>0</v>
      </c>
      <c r="BL95" s="17" t="s">
        <v>138</v>
      </c>
      <c r="BM95" s="223" t="s">
        <v>805</v>
      </c>
    </row>
    <row r="96" s="2" customFormat="1">
      <c r="A96" s="38"/>
      <c r="B96" s="39"/>
      <c r="C96" s="40"/>
      <c r="D96" s="225" t="s">
        <v>140</v>
      </c>
      <c r="E96" s="40"/>
      <c r="F96" s="226" t="s">
        <v>806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140</v>
      </c>
      <c r="AU96" s="17" t="s">
        <v>84</v>
      </c>
    </row>
    <row r="97" s="13" customFormat="1">
      <c r="A97" s="13"/>
      <c r="B97" s="230"/>
      <c r="C97" s="231"/>
      <c r="D97" s="232" t="s">
        <v>156</v>
      </c>
      <c r="E97" s="233" t="s">
        <v>19</v>
      </c>
      <c r="F97" s="234" t="s">
        <v>807</v>
      </c>
      <c r="G97" s="231"/>
      <c r="H97" s="235">
        <v>8.4000000000000004</v>
      </c>
      <c r="I97" s="236"/>
      <c r="J97" s="231"/>
      <c r="K97" s="231"/>
      <c r="L97" s="237"/>
      <c r="M97" s="238"/>
      <c r="N97" s="239"/>
      <c r="O97" s="239"/>
      <c r="P97" s="239"/>
      <c r="Q97" s="239"/>
      <c r="R97" s="239"/>
      <c r="S97" s="239"/>
      <c r="T97" s="24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1" t="s">
        <v>156</v>
      </c>
      <c r="AU97" s="241" t="s">
        <v>84</v>
      </c>
      <c r="AV97" s="13" t="s">
        <v>84</v>
      </c>
      <c r="AW97" s="13" t="s">
        <v>36</v>
      </c>
      <c r="AX97" s="13" t="s">
        <v>82</v>
      </c>
      <c r="AY97" s="241" t="s">
        <v>129</v>
      </c>
    </row>
    <row r="98" s="12" customFormat="1" ht="22.8" customHeight="1">
      <c r="A98" s="12"/>
      <c r="B98" s="196"/>
      <c r="C98" s="197"/>
      <c r="D98" s="198" t="s">
        <v>74</v>
      </c>
      <c r="E98" s="210" t="s">
        <v>130</v>
      </c>
      <c r="F98" s="210" t="s">
        <v>131</v>
      </c>
      <c r="G98" s="197"/>
      <c r="H98" s="197"/>
      <c r="I98" s="200"/>
      <c r="J98" s="211">
        <f>BK98</f>
        <v>0</v>
      </c>
      <c r="K98" s="197"/>
      <c r="L98" s="202"/>
      <c r="M98" s="203"/>
      <c r="N98" s="204"/>
      <c r="O98" s="204"/>
      <c r="P98" s="205">
        <f>SUM(P99:P100)</f>
        <v>0</v>
      </c>
      <c r="Q98" s="204"/>
      <c r="R98" s="205">
        <f>SUM(R99:R100)</f>
        <v>0</v>
      </c>
      <c r="S98" s="204"/>
      <c r="T98" s="206">
        <f>SUM(T99:T100)</f>
        <v>0.71999999999999997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7" t="s">
        <v>82</v>
      </c>
      <c r="AT98" s="208" t="s">
        <v>74</v>
      </c>
      <c r="AU98" s="208" t="s">
        <v>82</v>
      </c>
      <c r="AY98" s="207" t="s">
        <v>129</v>
      </c>
      <c r="BK98" s="209">
        <f>SUM(BK99:BK100)</f>
        <v>0</v>
      </c>
    </row>
    <row r="99" s="2" customFormat="1" ht="37.8" customHeight="1">
      <c r="A99" s="38"/>
      <c r="B99" s="39"/>
      <c r="C99" s="212" t="s">
        <v>7</v>
      </c>
      <c r="D99" s="212" t="s">
        <v>133</v>
      </c>
      <c r="E99" s="213" t="s">
        <v>808</v>
      </c>
      <c r="F99" s="214" t="s">
        <v>809</v>
      </c>
      <c r="G99" s="215" t="s">
        <v>252</v>
      </c>
      <c r="H99" s="216">
        <v>120</v>
      </c>
      <c r="I99" s="217"/>
      <c r="J99" s="218">
        <f>ROUND(I99*H99,2)</f>
        <v>0</v>
      </c>
      <c r="K99" s="214" t="s">
        <v>137</v>
      </c>
      <c r="L99" s="44"/>
      <c r="M99" s="219" t="s">
        <v>19</v>
      </c>
      <c r="N99" s="220" t="s">
        <v>46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0.0060000000000000001</v>
      </c>
      <c r="T99" s="222">
        <f>S99*H99</f>
        <v>0.71999999999999997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138</v>
      </c>
      <c r="AT99" s="223" t="s">
        <v>133</v>
      </c>
      <c r="AU99" s="223" t="s">
        <v>84</v>
      </c>
      <c r="AY99" s="17" t="s">
        <v>129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82</v>
      </c>
      <c r="BK99" s="224">
        <f>ROUND(I99*H99,2)</f>
        <v>0</v>
      </c>
      <c r="BL99" s="17" t="s">
        <v>138</v>
      </c>
      <c r="BM99" s="223" t="s">
        <v>810</v>
      </c>
    </row>
    <row r="100" s="2" customFormat="1">
      <c r="A100" s="38"/>
      <c r="B100" s="39"/>
      <c r="C100" s="40"/>
      <c r="D100" s="225" t="s">
        <v>140</v>
      </c>
      <c r="E100" s="40"/>
      <c r="F100" s="226" t="s">
        <v>811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140</v>
      </c>
      <c r="AU100" s="17" t="s">
        <v>84</v>
      </c>
    </row>
    <row r="101" s="12" customFormat="1" ht="22.8" customHeight="1">
      <c r="A101" s="12"/>
      <c r="B101" s="196"/>
      <c r="C101" s="197"/>
      <c r="D101" s="198" t="s">
        <v>74</v>
      </c>
      <c r="E101" s="210" t="s">
        <v>228</v>
      </c>
      <c r="F101" s="210" t="s">
        <v>229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SUM(P102:P110)</f>
        <v>0</v>
      </c>
      <c r="Q101" s="204"/>
      <c r="R101" s="205">
        <f>SUM(R102:R110)</f>
        <v>0</v>
      </c>
      <c r="S101" s="204"/>
      <c r="T101" s="206">
        <f>SUM(T102:T110)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82</v>
      </c>
      <c r="AT101" s="208" t="s">
        <v>74</v>
      </c>
      <c r="AU101" s="208" t="s">
        <v>82</v>
      </c>
      <c r="AY101" s="207" t="s">
        <v>129</v>
      </c>
      <c r="BK101" s="209">
        <f>SUM(BK102:BK110)</f>
        <v>0</v>
      </c>
    </row>
    <row r="102" s="2" customFormat="1" ht="37.8" customHeight="1">
      <c r="A102" s="38"/>
      <c r="B102" s="39"/>
      <c r="C102" s="212" t="s">
        <v>464</v>
      </c>
      <c r="D102" s="212" t="s">
        <v>133</v>
      </c>
      <c r="E102" s="213" t="s">
        <v>230</v>
      </c>
      <c r="F102" s="214" t="s">
        <v>231</v>
      </c>
      <c r="G102" s="215" t="s">
        <v>214</v>
      </c>
      <c r="H102" s="216">
        <v>0.72599999999999998</v>
      </c>
      <c r="I102" s="217"/>
      <c r="J102" s="218">
        <f>ROUND(I102*H102,2)</f>
        <v>0</v>
      </c>
      <c r="K102" s="214" t="s">
        <v>137</v>
      </c>
      <c r="L102" s="44"/>
      <c r="M102" s="219" t="s">
        <v>19</v>
      </c>
      <c r="N102" s="220" t="s">
        <v>46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138</v>
      </c>
      <c r="AT102" s="223" t="s">
        <v>133</v>
      </c>
      <c r="AU102" s="223" t="s">
        <v>84</v>
      </c>
      <c r="AY102" s="17" t="s">
        <v>129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82</v>
      </c>
      <c r="BK102" s="224">
        <f>ROUND(I102*H102,2)</f>
        <v>0</v>
      </c>
      <c r="BL102" s="17" t="s">
        <v>138</v>
      </c>
      <c r="BM102" s="223" t="s">
        <v>812</v>
      </c>
    </row>
    <row r="103" s="2" customFormat="1">
      <c r="A103" s="38"/>
      <c r="B103" s="39"/>
      <c r="C103" s="40"/>
      <c r="D103" s="225" t="s">
        <v>140</v>
      </c>
      <c r="E103" s="40"/>
      <c r="F103" s="226" t="s">
        <v>233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140</v>
      </c>
      <c r="AU103" s="17" t="s">
        <v>84</v>
      </c>
    </row>
    <row r="104" s="2" customFormat="1" ht="33" customHeight="1">
      <c r="A104" s="38"/>
      <c r="B104" s="39"/>
      <c r="C104" s="212" t="s">
        <v>468</v>
      </c>
      <c r="D104" s="212" t="s">
        <v>133</v>
      </c>
      <c r="E104" s="213" t="s">
        <v>234</v>
      </c>
      <c r="F104" s="214" t="s">
        <v>235</v>
      </c>
      <c r="G104" s="215" t="s">
        <v>214</v>
      </c>
      <c r="H104" s="216">
        <v>0.72599999999999998</v>
      </c>
      <c r="I104" s="217"/>
      <c r="J104" s="218">
        <f>ROUND(I104*H104,2)</f>
        <v>0</v>
      </c>
      <c r="K104" s="214" t="s">
        <v>137</v>
      </c>
      <c r="L104" s="44"/>
      <c r="M104" s="219" t="s">
        <v>19</v>
      </c>
      <c r="N104" s="220" t="s">
        <v>46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138</v>
      </c>
      <c r="AT104" s="223" t="s">
        <v>133</v>
      </c>
      <c r="AU104" s="223" t="s">
        <v>84</v>
      </c>
      <c r="AY104" s="17" t="s">
        <v>129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82</v>
      </c>
      <c r="BK104" s="224">
        <f>ROUND(I104*H104,2)</f>
        <v>0</v>
      </c>
      <c r="BL104" s="17" t="s">
        <v>138</v>
      </c>
      <c r="BM104" s="223" t="s">
        <v>813</v>
      </c>
    </row>
    <row r="105" s="2" customFormat="1">
      <c r="A105" s="38"/>
      <c r="B105" s="39"/>
      <c r="C105" s="40"/>
      <c r="D105" s="225" t="s">
        <v>140</v>
      </c>
      <c r="E105" s="40"/>
      <c r="F105" s="226" t="s">
        <v>237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140</v>
      </c>
      <c r="AU105" s="17" t="s">
        <v>84</v>
      </c>
    </row>
    <row r="106" s="2" customFormat="1" ht="44.25" customHeight="1">
      <c r="A106" s="38"/>
      <c r="B106" s="39"/>
      <c r="C106" s="212" t="s">
        <v>473</v>
      </c>
      <c r="D106" s="212" t="s">
        <v>133</v>
      </c>
      <c r="E106" s="213" t="s">
        <v>238</v>
      </c>
      <c r="F106" s="214" t="s">
        <v>239</v>
      </c>
      <c r="G106" s="215" t="s">
        <v>214</v>
      </c>
      <c r="H106" s="216">
        <v>10.164</v>
      </c>
      <c r="I106" s="217"/>
      <c r="J106" s="218">
        <f>ROUND(I106*H106,2)</f>
        <v>0</v>
      </c>
      <c r="K106" s="214" t="s">
        <v>137</v>
      </c>
      <c r="L106" s="44"/>
      <c r="M106" s="219" t="s">
        <v>19</v>
      </c>
      <c r="N106" s="220" t="s">
        <v>46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138</v>
      </c>
      <c r="AT106" s="223" t="s">
        <v>133</v>
      </c>
      <c r="AU106" s="223" t="s">
        <v>84</v>
      </c>
      <c r="AY106" s="17" t="s">
        <v>129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82</v>
      </c>
      <c r="BK106" s="224">
        <f>ROUND(I106*H106,2)</f>
        <v>0</v>
      </c>
      <c r="BL106" s="17" t="s">
        <v>138</v>
      </c>
      <c r="BM106" s="223" t="s">
        <v>814</v>
      </c>
    </row>
    <row r="107" s="2" customFormat="1">
      <c r="A107" s="38"/>
      <c r="B107" s="39"/>
      <c r="C107" s="40"/>
      <c r="D107" s="225" t="s">
        <v>140</v>
      </c>
      <c r="E107" s="40"/>
      <c r="F107" s="226" t="s">
        <v>241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140</v>
      </c>
      <c r="AU107" s="17" t="s">
        <v>84</v>
      </c>
    </row>
    <row r="108" s="13" customFormat="1">
      <c r="A108" s="13"/>
      <c r="B108" s="230"/>
      <c r="C108" s="231"/>
      <c r="D108" s="232" t="s">
        <v>156</v>
      </c>
      <c r="E108" s="233" t="s">
        <v>19</v>
      </c>
      <c r="F108" s="234" t="s">
        <v>815</v>
      </c>
      <c r="G108" s="231"/>
      <c r="H108" s="235">
        <v>10.164</v>
      </c>
      <c r="I108" s="236"/>
      <c r="J108" s="231"/>
      <c r="K108" s="231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156</v>
      </c>
      <c r="AU108" s="241" t="s">
        <v>84</v>
      </c>
      <c r="AV108" s="13" t="s">
        <v>84</v>
      </c>
      <c r="AW108" s="13" t="s">
        <v>36</v>
      </c>
      <c r="AX108" s="13" t="s">
        <v>82</v>
      </c>
      <c r="AY108" s="241" t="s">
        <v>129</v>
      </c>
    </row>
    <row r="109" s="2" customFormat="1" ht="49.05" customHeight="1">
      <c r="A109" s="38"/>
      <c r="B109" s="39"/>
      <c r="C109" s="212" t="s">
        <v>217</v>
      </c>
      <c r="D109" s="212" t="s">
        <v>133</v>
      </c>
      <c r="E109" s="213" t="s">
        <v>244</v>
      </c>
      <c r="F109" s="214" t="s">
        <v>245</v>
      </c>
      <c r="G109" s="215" t="s">
        <v>214</v>
      </c>
      <c r="H109" s="216">
        <v>0.72599999999999998</v>
      </c>
      <c r="I109" s="217"/>
      <c r="J109" s="218">
        <f>ROUND(I109*H109,2)</f>
        <v>0</v>
      </c>
      <c r="K109" s="214" t="s">
        <v>137</v>
      </c>
      <c r="L109" s="44"/>
      <c r="M109" s="219" t="s">
        <v>19</v>
      </c>
      <c r="N109" s="220" t="s">
        <v>46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138</v>
      </c>
      <c r="AT109" s="223" t="s">
        <v>133</v>
      </c>
      <c r="AU109" s="223" t="s">
        <v>84</v>
      </c>
      <c r="AY109" s="17" t="s">
        <v>129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82</v>
      </c>
      <c r="BK109" s="224">
        <f>ROUND(I109*H109,2)</f>
        <v>0</v>
      </c>
      <c r="BL109" s="17" t="s">
        <v>138</v>
      </c>
      <c r="BM109" s="223" t="s">
        <v>816</v>
      </c>
    </row>
    <row r="110" s="2" customFormat="1">
      <c r="A110" s="38"/>
      <c r="B110" s="39"/>
      <c r="C110" s="40"/>
      <c r="D110" s="225" t="s">
        <v>140</v>
      </c>
      <c r="E110" s="40"/>
      <c r="F110" s="226" t="s">
        <v>247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140</v>
      </c>
      <c r="AU110" s="17" t="s">
        <v>84</v>
      </c>
    </row>
    <row r="111" s="12" customFormat="1" ht="22.8" customHeight="1">
      <c r="A111" s="12"/>
      <c r="B111" s="196"/>
      <c r="C111" s="197"/>
      <c r="D111" s="198" t="s">
        <v>74</v>
      </c>
      <c r="E111" s="210" t="s">
        <v>421</v>
      </c>
      <c r="F111" s="210" t="s">
        <v>422</v>
      </c>
      <c r="G111" s="197"/>
      <c r="H111" s="197"/>
      <c r="I111" s="200"/>
      <c r="J111" s="211">
        <f>BK111</f>
        <v>0</v>
      </c>
      <c r="K111" s="197"/>
      <c r="L111" s="202"/>
      <c r="M111" s="203"/>
      <c r="N111" s="204"/>
      <c r="O111" s="204"/>
      <c r="P111" s="205">
        <f>SUM(P112:P113)</f>
        <v>0</v>
      </c>
      <c r="Q111" s="204"/>
      <c r="R111" s="205">
        <f>SUM(R112:R113)</f>
        <v>0</v>
      </c>
      <c r="S111" s="204"/>
      <c r="T111" s="206">
        <f>SUM(T112:T113)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7" t="s">
        <v>82</v>
      </c>
      <c r="AT111" s="208" t="s">
        <v>74</v>
      </c>
      <c r="AU111" s="208" t="s">
        <v>82</v>
      </c>
      <c r="AY111" s="207" t="s">
        <v>129</v>
      </c>
      <c r="BK111" s="209">
        <f>SUM(BK112:BK113)</f>
        <v>0</v>
      </c>
    </row>
    <row r="112" s="2" customFormat="1" ht="55.5" customHeight="1">
      <c r="A112" s="38"/>
      <c r="B112" s="39"/>
      <c r="C112" s="212" t="s">
        <v>349</v>
      </c>
      <c r="D112" s="212" t="s">
        <v>133</v>
      </c>
      <c r="E112" s="213" t="s">
        <v>424</v>
      </c>
      <c r="F112" s="214" t="s">
        <v>425</v>
      </c>
      <c r="G112" s="215" t="s">
        <v>214</v>
      </c>
      <c r="H112" s="216">
        <v>0.36799999999999999</v>
      </c>
      <c r="I112" s="217"/>
      <c r="J112" s="218">
        <f>ROUND(I112*H112,2)</f>
        <v>0</v>
      </c>
      <c r="K112" s="214" t="s">
        <v>137</v>
      </c>
      <c r="L112" s="44"/>
      <c r="M112" s="219" t="s">
        <v>19</v>
      </c>
      <c r="N112" s="220" t="s">
        <v>46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138</v>
      </c>
      <c r="AT112" s="223" t="s">
        <v>133</v>
      </c>
      <c r="AU112" s="223" t="s">
        <v>84</v>
      </c>
      <c r="AY112" s="17" t="s">
        <v>129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82</v>
      </c>
      <c r="BK112" s="224">
        <f>ROUND(I112*H112,2)</f>
        <v>0</v>
      </c>
      <c r="BL112" s="17" t="s">
        <v>138</v>
      </c>
      <c r="BM112" s="223" t="s">
        <v>817</v>
      </c>
    </row>
    <row r="113" s="2" customFormat="1">
      <c r="A113" s="38"/>
      <c r="B113" s="39"/>
      <c r="C113" s="40"/>
      <c r="D113" s="225" t="s">
        <v>140</v>
      </c>
      <c r="E113" s="40"/>
      <c r="F113" s="226" t="s">
        <v>427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140</v>
      </c>
      <c r="AU113" s="17" t="s">
        <v>84</v>
      </c>
    </row>
    <row r="114" s="12" customFormat="1" ht="25.92" customHeight="1">
      <c r="A114" s="12"/>
      <c r="B114" s="196"/>
      <c r="C114" s="197"/>
      <c r="D114" s="198" t="s">
        <v>74</v>
      </c>
      <c r="E114" s="199" t="s">
        <v>147</v>
      </c>
      <c r="F114" s="199" t="s">
        <v>148</v>
      </c>
      <c r="G114" s="197"/>
      <c r="H114" s="197"/>
      <c r="I114" s="200"/>
      <c r="J114" s="201">
        <f>BK114</f>
        <v>0</v>
      </c>
      <c r="K114" s="197"/>
      <c r="L114" s="202"/>
      <c r="M114" s="203"/>
      <c r="N114" s="204"/>
      <c r="O114" s="204"/>
      <c r="P114" s="205">
        <f>P115</f>
        <v>0</v>
      </c>
      <c r="Q114" s="204"/>
      <c r="R114" s="205">
        <f>R115</f>
        <v>0.016840000000000001</v>
      </c>
      <c r="S114" s="204"/>
      <c r="T114" s="206">
        <f>T115</f>
        <v>0.0064000000000000003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7" t="s">
        <v>84</v>
      </c>
      <c r="AT114" s="208" t="s">
        <v>74</v>
      </c>
      <c r="AU114" s="208" t="s">
        <v>75</v>
      </c>
      <c r="AY114" s="207" t="s">
        <v>129</v>
      </c>
      <c r="BK114" s="209">
        <f>BK115</f>
        <v>0</v>
      </c>
    </row>
    <row r="115" s="12" customFormat="1" ht="22.8" customHeight="1">
      <c r="A115" s="12"/>
      <c r="B115" s="196"/>
      <c r="C115" s="197"/>
      <c r="D115" s="198" t="s">
        <v>74</v>
      </c>
      <c r="E115" s="210" t="s">
        <v>248</v>
      </c>
      <c r="F115" s="210" t="s">
        <v>249</v>
      </c>
      <c r="G115" s="197"/>
      <c r="H115" s="197"/>
      <c r="I115" s="200"/>
      <c r="J115" s="211">
        <f>BK115</f>
        <v>0</v>
      </c>
      <c r="K115" s="197"/>
      <c r="L115" s="202"/>
      <c r="M115" s="203"/>
      <c r="N115" s="204"/>
      <c r="O115" s="204"/>
      <c r="P115" s="205">
        <f>SUM(P116:P144)</f>
        <v>0</v>
      </c>
      <c r="Q115" s="204"/>
      <c r="R115" s="205">
        <f>SUM(R116:R144)</f>
        <v>0.016840000000000001</v>
      </c>
      <c r="S115" s="204"/>
      <c r="T115" s="206">
        <f>SUM(T116:T144)</f>
        <v>0.0064000000000000003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7" t="s">
        <v>84</v>
      </c>
      <c r="AT115" s="208" t="s">
        <v>74</v>
      </c>
      <c r="AU115" s="208" t="s">
        <v>82</v>
      </c>
      <c r="AY115" s="207" t="s">
        <v>129</v>
      </c>
      <c r="BK115" s="209">
        <f>SUM(BK116:BK144)</f>
        <v>0</v>
      </c>
    </row>
    <row r="116" s="2" customFormat="1" ht="37.8" customHeight="1">
      <c r="A116" s="38"/>
      <c r="B116" s="39"/>
      <c r="C116" s="212" t="s">
        <v>192</v>
      </c>
      <c r="D116" s="212" t="s">
        <v>133</v>
      </c>
      <c r="E116" s="213" t="s">
        <v>250</v>
      </c>
      <c r="F116" s="214" t="s">
        <v>251</v>
      </c>
      <c r="G116" s="215" t="s">
        <v>252</v>
      </c>
      <c r="H116" s="216">
        <v>60</v>
      </c>
      <c r="I116" s="217"/>
      <c r="J116" s="218">
        <f>ROUND(I116*H116,2)</f>
        <v>0</v>
      </c>
      <c r="K116" s="214" t="s">
        <v>137</v>
      </c>
      <c r="L116" s="44"/>
      <c r="M116" s="219" t="s">
        <v>19</v>
      </c>
      <c r="N116" s="220" t="s">
        <v>46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153</v>
      </c>
      <c r="AT116" s="223" t="s">
        <v>133</v>
      </c>
      <c r="AU116" s="223" t="s">
        <v>84</v>
      </c>
      <c r="AY116" s="17" t="s">
        <v>129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82</v>
      </c>
      <c r="BK116" s="224">
        <f>ROUND(I116*H116,2)</f>
        <v>0</v>
      </c>
      <c r="BL116" s="17" t="s">
        <v>153</v>
      </c>
      <c r="BM116" s="223" t="s">
        <v>818</v>
      </c>
    </row>
    <row r="117" s="2" customFormat="1">
      <c r="A117" s="38"/>
      <c r="B117" s="39"/>
      <c r="C117" s="40"/>
      <c r="D117" s="225" t="s">
        <v>140</v>
      </c>
      <c r="E117" s="40"/>
      <c r="F117" s="226" t="s">
        <v>254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140</v>
      </c>
      <c r="AU117" s="17" t="s">
        <v>84</v>
      </c>
    </row>
    <row r="118" s="2" customFormat="1" ht="24.15" customHeight="1">
      <c r="A118" s="38"/>
      <c r="B118" s="39"/>
      <c r="C118" s="242" t="s">
        <v>138</v>
      </c>
      <c r="D118" s="242" t="s">
        <v>163</v>
      </c>
      <c r="E118" s="243" t="s">
        <v>255</v>
      </c>
      <c r="F118" s="244" t="s">
        <v>256</v>
      </c>
      <c r="G118" s="245" t="s">
        <v>252</v>
      </c>
      <c r="H118" s="246">
        <v>69</v>
      </c>
      <c r="I118" s="247"/>
      <c r="J118" s="248">
        <f>ROUND(I118*H118,2)</f>
        <v>0</v>
      </c>
      <c r="K118" s="244" t="s">
        <v>137</v>
      </c>
      <c r="L118" s="249"/>
      <c r="M118" s="250" t="s">
        <v>19</v>
      </c>
      <c r="N118" s="251" t="s">
        <v>46</v>
      </c>
      <c r="O118" s="84"/>
      <c r="P118" s="221">
        <f>O118*H118</f>
        <v>0</v>
      </c>
      <c r="Q118" s="221">
        <v>0.00012</v>
      </c>
      <c r="R118" s="221">
        <f>Q118*H118</f>
        <v>0.0082800000000000009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166</v>
      </c>
      <c r="AT118" s="223" t="s">
        <v>163</v>
      </c>
      <c r="AU118" s="223" t="s">
        <v>84</v>
      </c>
      <c r="AY118" s="17" t="s">
        <v>129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82</v>
      </c>
      <c r="BK118" s="224">
        <f>ROUND(I118*H118,2)</f>
        <v>0</v>
      </c>
      <c r="BL118" s="17" t="s">
        <v>153</v>
      </c>
      <c r="BM118" s="223" t="s">
        <v>819</v>
      </c>
    </row>
    <row r="119" s="13" customFormat="1">
      <c r="A119" s="13"/>
      <c r="B119" s="230"/>
      <c r="C119" s="231"/>
      <c r="D119" s="232" t="s">
        <v>156</v>
      </c>
      <c r="E119" s="231"/>
      <c r="F119" s="234" t="s">
        <v>267</v>
      </c>
      <c r="G119" s="231"/>
      <c r="H119" s="235">
        <v>69</v>
      </c>
      <c r="I119" s="236"/>
      <c r="J119" s="231"/>
      <c r="K119" s="231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156</v>
      </c>
      <c r="AU119" s="241" t="s">
        <v>84</v>
      </c>
      <c r="AV119" s="13" t="s">
        <v>84</v>
      </c>
      <c r="AW119" s="13" t="s">
        <v>4</v>
      </c>
      <c r="AX119" s="13" t="s">
        <v>82</v>
      </c>
      <c r="AY119" s="241" t="s">
        <v>129</v>
      </c>
    </row>
    <row r="120" s="2" customFormat="1" ht="37.8" customHeight="1">
      <c r="A120" s="38"/>
      <c r="B120" s="39"/>
      <c r="C120" s="212" t="s">
        <v>82</v>
      </c>
      <c r="D120" s="212" t="s">
        <v>133</v>
      </c>
      <c r="E120" s="213" t="s">
        <v>259</v>
      </c>
      <c r="F120" s="214" t="s">
        <v>260</v>
      </c>
      <c r="G120" s="215" t="s">
        <v>252</v>
      </c>
      <c r="H120" s="216">
        <v>40</v>
      </c>
      <c r="I120" s="217"/>
      <c r="J120" s="218">
        <f>ROUND(I120*H120,2)</f>
        <v>0</v>
      </c>
      <c r="K120" s="214" t="s">
        <v>137</v>
      </c>
      <c r="L120" s="44"/>
      <c r="M120" s="219" t="s">
        <v>19</v>
      </c>
      <c r="N120" s="220" t="s">
        <v>46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153</v>
      </c>
      <c r="AT120" s="223" t="s">
        <v>133</v>
      </c>
      <c r="AU120" s="223" t="s">
        <v>84</v>
      </c>
      <c r="AY120" s="17" t="s">
        <v>129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82</v>
      </c>
      <c r="BK120" s="224">
        <f>ROUND(I120*H120,2)</f>
        <v>0</v>
      </c>
      <c r="BL120" s="17" t="s">
        <v>153</v>
      </c>
      <c r="BM120" s="223" t="s">
        <v>820</v>
      </c>
    </row>
    <row r="121" s="2" customFormat="1">
      <c r="A121" s="38"/>
      <c r="B121" s="39"/>
      <c r="C121" s="40"/>
      <c r="D121" s="225" t="s">
        <v>140</v>
      </c>
      <c r="E121" s="40"/>
      <c r="F121" s="226" t="s">
        <v>262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140</v>
      </c>
      <c r="AU121" s="17" t="s">
        <v>84</v>
      </c>
    </row>
    <row r="122" s="2" customFormat="1" ht="24.15" customHeight="1">
      <c r="A122" s="38"/>
      <c r="B122" s="39"/>
      <c r="C122" s="242" t="s">
        <v>84</v>
      </c>
      <c r="D122" s="242" t="s">
        <v>163</v>
      </c>
      <c r="E122" s="243" t="s">
        <v>264</v>
      </c>
      <c r="F122" s="244" t="s">
        <v>265</v>
      </c>
      <c r="G122" s="245" t="s">
        <v>252</v>
      </c>
      <c r="H122" s="246">
        <v>46</v>
      </c>
      <c r="I122" s="247"/>
      <c r="J122" s="248">
        <f>ROUND(I122*H122,2)</f>
        <v>0</v>
      </c>
      <c r="K122" s="244" t="s">
        <v>137</v>
      </c>
      <c r="L122" s="249"/>
      <c r="M122" s="250" t="s">
        <v>19</v>
      </c>
      <c r="N122" s="251" t="s">
        <v>46</v>
      </c>
      <c r="O122" s="84"/>
      <c r="P122" s="221">
        <f>O122*H122</f>
        <v>0</v>
      </c>
      <c r="Q122" s="221">
        <v>0.00016000000000000001</v>
      </c>
      <c r="R122" s="221">
        <f>Q122*H122</f>
        <v>0.0073600000000000002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166</v>
      </c>
      <c r="AT122" s="223" t="s">
        <v>163</v>
      </c>
      <c r="AU122" s="223" t="s">
        <v>84</v>
      </c>
      <c r="AY122" s="17" t="s">
        <v>129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82</v>
      </c>
      <c r="BK122" s="224">
        <f>ROUND(I122*H122,2)</f>
        <v>0</v>
      </c>
      <c r="BL122" s="17" t="s">
        <v>153</v>
      </c>
      <c r="BM122" s="223" t="s">
        <v>821</v>
      </c>
    </row>
    <row r="123" s="13" customFormat="1">
      <c r="A123" s="13"/>
      <c r="B123" s="230"/>
      <c r="C123" s="231"/>
      <c r="D123" s="232" t="s">
        <v>156</v>
      </c>
      <c r="E123" s="231"/>
      <c r="F123" s="234" t="s">
        <v>822</v>
      </c>
      <c r="G123" s="231"/>
      <c r="H123" s="235">
        <v>46</v>
      </c>
      <c r="I123" s="236"/>
      <c r="J123" s="231"/>
      <c r="K123" s="231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156</v>
      </c>
      <c r="AU123" s="241" t="s">
        <v>84</v>
      </c>
      <c r="AV123" s="13" t="s">
        <v>84</v>
      </c>
      <c r="AW123" s="13" t="s">
        <v>4</v>
      </c>
      <c r="AX123" s="13" t="s">
        <v>82</v>
      </c>
      <c r="AY123" s="241" t="s">
        <v>129</v>
      </c>
    </row>
    <row r="124" s="2" customFormat="1" ht="37.8" customHeight="1">
      <c r="A124" s="38"/>
      <c r="B124" s="39"/>
      <c r="C124" s="212" t="s">
        <v>180</v>
      </c>
      <c r="D124" s="212" t="s">
        <v>133</v>
      </c>
      <c r="E124" s="213" t="s">
        <v>823</v>
      </c>
      <c r="F124" s="214" t="s">
        <v>824</v>
      </c>
      <c r="G124" s="215" t="s">
        <v>202</v>
      </c>
      <c r="H124" s="216">
        <v>4</v>
      </c>
      <c r="I124" s="217"/>
      <c r="J124" s="218">
        <f>ROUND(I124*H124,2)</f>
        <v>0</v>
      </c>
      <c r="K124" s="214" t="s">
        <v>137</v>
      </c>
      <c r="L124" s="44"/>
      <c r="M124" s="219" t="s">
        <v>19</v>
      </c>
      <c r="N124" s="220" t="s">
        <v>46</v>
      </c>
      <c r="O124" s="84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153</v>
      </c>
      <c r="AT124" s="223" t="s">
        <v>133</v>
      </c>
      <c r="AU124" s="223" t="s">
        <v>84</v>
      </c>
      <c r="AY124" s="17" t="s">
        <v>129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82</v>
      </c>
      <c r="BK124" s="224">
        <f>ROUND(I124*H124,2)</f>
        <v>0</v>
      </c>
      <c r="BL124" s="17" t="s">
        <v>153</v>
      </c>
      <c r="BM124" s="223" t="s">
        <v>825</v>
      </c>
    </row>
    <row r="125" s="2" customFormat="1">
      <c r="A125" s="38"/>
      <c r="B125" s="39"/>
      <c r="C125" s="40"/>
      <c r="D125" s="225" t="s">
        <v>140</v>
      </c>
      <c r="E125" s="40"/>
      <c r="F125" s="226" t="s">
        <v>826</v>
      </c>
      <c r="G125" s="40"/>
      <c r="H125" s="40"/>
      <c r="I125" s="227"/>
      <c r="J125" s="40"/>
      <c r="K125" s="40"/>
      <c r="L125" s="44"/>
      <c r="M125" s="228"/>
      <c r="N125" s="229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140</v>
      </c>
      <c r="AU125" s="17" t="s">
        <v>84</v>
      </c>
    </row>
    <row r="126" s="2" customFormat="1" ht="24.15" customHeight="1">
      <c r="A126" s="38"/>
      <c r="B126" s="39"/>
      <c r="C126" s="242" t="s">
        <v>166</v>
      </c>
      <c r="D126" s="242" t="s">
        <v>163</v>
      </c>
      <c r="E126" s="243" t="s">
        <v>827</v>
      </c>
      <c r="F126" s="244" t="s">
        <v>828</v>
      </c>
      <c r="G126" s="245" t="s">
        <v>202</v>
      </c>
      <c r="H126" s="246">
        <v>4</v>
      </c>
      <c r="I126" s="247"/>
      <c r="J126" s="248">
        <f>ROUND(I126*H126,2)</f>
        <v>0</v>
      </c>
      <c r="K126" s="244" t="s">
        <v>137</v>
      </c>
      <c r="L126" s="249"/>
      <c r="M126" s="250" t="s">
        <v>19</v>
      </c>
      <c r="N126" s="251" t="s">
        <v>46</v>
      </c>
      <c r="O126" s="84"/>
      <c r="P126" s="221">
        <f>O126*H126</f>
        <v>0</v>
      </c>
      <c r="Q126" s="221">
        <v>0.00029999999999999997</v>
      </c>
      <c r="R126" s="221">
        <f>Q126*H126</f>
        <v>0.0011999999999999999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166</v>
      </c>
      <c r="AT126" s="223" t="s">
        <v>163</v>
      </c>
      <c r="AU126" s="223" t="s">
        <v>84</v>
      </c>
      <c r="AY126" s="17" t="s">
        <v>129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82</v>
      </c>
      <c r="BK126" s="224">
        <f>ROUND(I126*H126,2)</f>
        <v>0</v>
      </c>
      <c r="BL126" s="17" t="s">
        <v>153</v>
      </c>
      <c r="BM126" s="223" t="s">
        <v>829</v>
      </c>
    </row>
    <row r="127" s="2" customFormat="1" ht="24.15" customHeight="1">
      <c r="A127" s="38"/>
      <c r="B127" s="39"/>
      <c r="C127" s="212" t="s">
        <v>8</v>
      </c>
      <c r="D127" s="212" t="s">
        <v>133</v>
      </c>
      <c r="E127" s="213" t="s">
        <v>830</v>
      </c>
      <c r="F127" s="214" t="s">
        <v>831</v>
      </c>
      <c r="G127" s="215" t="s">
        <v>202</v>
      </c>
      <c r="H127" s="216">
        <v>1</v>
      </c>
      <c r="I127" s="217"/>
      <c r="J127" s="218">
        <f>ROUND(I127*H127,2)</f>
        <v>0</v>
      </c>
      <c r="K127" s="214" t="s">
        <v>137</v>
      </c>
      <c r="L127" s="44"/>
      <c r="M127" s="219" t="s">
        <v>19</v>
      </c>
      <c r="N127" s="220" t="s">
        <v>46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153</v>
      </c>
      <c r="AT127" s="223" t="s">
        <v>133</v>
      </c>
      <c r="AU127" s="223" t="s">
        <v>84</v>
      </c>
      <c r="AY127" s="17" t="s">
        <v>129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82</v>
      </c>
      <c r="BK127" s="224">
        <f>ROUND(I127*H127,2)</f>
        <v>0</v>
      </c>
      <c r="BL127" s="17" t="s">
        <v>153</v>
      </c>
      <c r="BM127" s="223" t="s">
        <v>832</v>
      </c>
    </row>
    <row r="128" s="2" customFormat="1">
      <c r="A128" s="38"/>
      <c r="B128" s="39"/>
      <c r="C128" s="40"/>
      <c r="D128" s="225" t="s">
        <v>140</v>
      </c>
      <c r="E128" s="40"/>
      <c r="F128" s="226" t="s">
        <v>833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140</v>
      </c>
      <c r="AU128" s="17" t="s">
        <v>84</v>
      </c>
    </row>
    <row r="129" s="2" customFormat="1" ht="33" customHeight="1">
      <c r="A129" s="38"/>
      <c r="B129" s="39"/>
      <c r="C129" s="242" t="s">
        <v>263</v>
      </c>
      <c r="D129" s="242" t="s">
        <v>163</v>
      </c>
      <c r="E129" s="243" t="s">
        <v>834</v>
      </c>
      <c r="F129" s="244" t="s">
        <v>835</v>
      </c>
      <c r="G129" s="245" t="s">
        <v>291</v>
      </c>
      <c r="H129" s="246">
        <v>1</v>
      </c>
      <c r="I129" s="247"/>
      <c r="J129" s="248">
        <f>ROUND(I129*H129,2)</f>
        <v>0</v>
      </c>
      <c r="K129" s="244" t="s">
        <v>19</v>
      </c>
      <c r="L129" s="249"/>
      <c r="M129" s="250" t="s">
        <v>19</v>
      </c>
      <c r="N129" s="251" t="s">
        <v>46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166</v>
      </c>
      <c r="AT129" s="223" t="s">
        <v>163</v>
      </c>
      <c r="AU129" s="223" t="s">
        <v>84</v>
      </c>
      <c r="AY129" s="17" t="s">
        <v>129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82</v>
      </c>
      <c r="BK129" s="224">
        <f>ROUND(I129*H129,2)</f>
        <v>0</v>
      </c>
      <c r="BL129" s="17" t="s">
        <v>153</v>
      </c>
      <c r="BM129" s="223" t="s">
        <v>836</v>
      </c>
    </row>
    <row r="130" s="2" customFormat="1" ht="37.8" customHeight="1">
      <c r="A130" s="38"/>
      <c r="B130" s="39"/>
      <c r="C130" s="212" t="s">
        <v>175</v>
      </c>
      <c r="D130" s="212" t="s">
        <v>133</v>
      </c>
      <c r="E130" s="213" t="s">
        <v>285</v>
      </c>
      <c r="F130" s="214" t="s">
        <v>286</v>
      </c>
      <c r="G130" s="215" t="s">
        <v>202</v>
      </c>
      <c r="H130" s="216">
        <v>2</v>
      </c>
      <c r="I130" s="217"/>
      <c r="J130" s="218">
        <f>ROUND(I130*H130,2)</f>
        <v>0</v>
      </c>
      <c r="K130" s="214" t="s">
        <v>137</v>
      </c>
      <c r="L130" s="44"/>
      <c r="M130" s="219" t="s">
        <v>19</v>
      </c>
      <c r="N130" s="220" t="s">
        <v>46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153</v>
      </c>
      <c r="AT130" s="223" t="s">
        <v>133</v>
      </c>
      <c r="AU130" s="223" t="s">
        <v>84</v>
      </c>
      <c r="AY130" s="17" t="s">
        <v>129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82</v>
      </c>
      <c r="BK130" s="224">
        <f>ROUND(I130*H130,2)</f>
        <v>0</v>
      </c>
      <c r="BL130" s="17" t="s">
        <v>153</v>
      </c>
      <c r="BM130" s="223" t="s">
        <v>837</v>
      </c>
    </row>
    <row r="131" s="2" customFormat="1">
      <c r="A131" s="38"/>
      <c r="B131" s="39"/>
      <c r="C131" s="40"/>
      <c r="D131" s="225" t="s">
        <v>140</v>
      </c>
      <c r="E131" s="40"/>
      <c r="F131" s="226" t="s">
        <v>288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140</v>
      </c>
      <c r="AU131" s="17" t="s">
        <v>84</v>
      </c>
    </row>
    <row r="132" s="2" customFormat="1" ht="33" customHeight="1">
      <c r="A132" s="38"/>
      <c r="B132" s="39"/>
      <c r="C132" s="242" t="s">
        <v>268</v>
      </c>
      <c r="D132" s="242" t="s">
        <v>163</v>
      </c>
      <c r="E132" s="243" t="s">
        <v>289</v>
      </c>
      <c r="F132" s="244" t="s">
        <v>838</v>
      </c>
      <c r="G132" s="245" t="s">
        <v>291</v>
      </c>
      <c r="H132" s="246">
        <v>2</v>
      </c>
      <c r="I132" s="247"/>
      <c r="J132" s="248">
        <f>ROUND(I132*H132,2)</f>
        <v>0</v>
      </c>
      <c r="K132" s="244" t="s">
        <v>19</v>
      </c>
      <c r="L132" s="249"/>
      <c r="M132" s="250" t="s">
        <v>19</v>
      </c>
      <c r="N132" s="251" t="s">
        <v>46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166</v>
      </c>
      <c r="AT132" s="223" t="s">
        <v>163</v>
      </c>
      <c r="AU132" s="223" t="s">
        <v>84</v>
      </c>
      <c r="AY132" s="17" t="s">
        <v>129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82</v>
      </c>
      <c r="BK132" s="224">
        <f>ROUND(I132*H132,2)</f>
        <v>0</v>
      </c>
      <c r="BL132" s="17" t="s">
        <v>153</v>
      </c>
      <c r="BM132" s="223" t="s">
        <v>839</v>
      </c>
    </row>
    <row r="133" s="2" customFormat="1" ht="49.05" customHeight="1">
      <c r="A133" s="38"/>
      <c r="B133" s="39"/>
      <c r="C133" s="212" t="s">
        <v>459</v>
      </c>
      <c r="D133" s="212" t="s">
        <v>133</v>
      </c>
      <c r="E133" s="213" t="s">
        <v>293</v>
      </c>
      <c r="F133" s="214" t="s">
        <v>294</v>
      </c>
      <c r="G133" s="215" t="s">
        <v>202</v>
      </c>
      <c r="H133" s="216">
        <v>8</v>
      </c>
      <c r="I133" s="217"/>
      <c r="J133" s="218">
        <f>ROUND(I133*H133,2)</f>
        <v>0</v>
      </c>
      <c r="K133" s="214" t="s">
        <v>137</v>
      </c>
      <c r="L133" s="44"/>
      <c r="M133" s="219" t="s">
        <v>19</v>
      </c>
      <c r="N133" s="220" t="s">
        <v>46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0.00080000000000000004</v>
      </c>
      <c r="T133" s="222">
        <f>S133*H133</f>
        <v>0.0064000000000000003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153</v>
      </c>
      <c r="AT133" s="223" t="s">
        <v>133</v>
      </c>
      <c r="AU133" s="223" t="s">
        <v>84</v>
      </c>
      <c r="AY133" s="17" t="s">
        <v>129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82</v>
      </c>
      <c r="BK133" s="224">
        <f>ROUND(I133*H133,2)</f>
        <v>0</v>
      </c>
      <c r="BL133" s="17" t="s">
        <v>153</v>
      </c>
      <c r="BM133" s="223" t="s">
        <v>840</v>
      </c>
    </row>
    <row r="134" s="2" customFormat="1">
      <c r="A134" s="38"/>
      <c r="B134" s="39"/>
      <c r="C134" s="40"/>
      <c r="D134" s="225" t="s">
        <v>140</v>
      </c>
      <c r="E134" s="40"/>
      <c r="F134" s="226" t="s">
        <v>296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140</v>
      </c>
      <c r="AU134" s="17" t="s">
        <v>84</v>
      </c>
    </row>
    <row r="135" s="2" customFormat="1" ht="44.25" customHeight="1">
      <c r="A135" s="38"/>
      <c r="B135" s="39"/>
      <c r="C135" s="212" t="s">
        <v>162</v>
      </c>
      <c r="D135" s="212" t="s">
        <v>133</v>
      </c>
      <c r="E135" s="213" t="s">
        <v>297</v>
      </c>
      <c r="F135" s="214" t="s">
        <v>298</v>
      </c>
      <c r="G135" s="215" t="s">
        <v>202</v>
      </c>
      <c r="H135" s="216">
        <v>14</v>
      </c>
      <c r="I135" s="217"/>
      <c r="J135" s="218">
        <f>ROUND(I135*H135,2)</f>
        <v>0</v>
      </c>
      <c r="K135" s="214" t="s">
        <v>137</v>
      </c>
      <c r="L135" s="44"/>
      <c r="M135" s="219" t="s">
        <v>19</v>
      </c>
      <c r="N135" s="220" t="s">
        <v>46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153</v>
      </c>
      <c r="AT135" s="223" t="s">
        <v>133</v>
      </c>
      <c r="AU135" s="223" t="s">
        <v>84</v>
      </c>
      <c r="AY135" s="17" t="s">
        <v>129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82</v>
      </c>
      <c r="BK135" s="224">
        <f>ROUND(I135*H135,2)</f>
        <v>0</v>
      </c>
      <c r="BL135" s="17" t="s">
        <v>153</v>
      </c>
      <c r="BM135" s="223" t="s">
        <v>841</v>
      </c>
    </row>
    <row r="136" s="2" customFormat="1">
      <c r="A136" s="38"/>
      <c r="B136" s="39"/>
      <c r="C136" s="40"/>
      <c r="D136" s="225" t="s">
        <v>140</v>
      </c>
      <c r="E136" s="40"/>
      <c r="F136" s="226" t="s">
        <v>300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140</v>
      </c>
      <c r="AU136" s="17" t="s">
        <v>84</v>
      </c>
    </row>
    <row r="137" s="2" customFormat="1" ht="24.15" customHeight="1">
      <c r="A137" s="38"/>
      <c r="B137" s="39"/>
      <c r="C137" s="242" t="s">
        <v>169</v>
      </c>
      <c r="D137" s="242" t="s">
        <v>163</v>
      </c>
      <c r="E137" s="243" t="s">
        <v>301</v>
      </c>
      <c r="F137" s="244" t="s">
        <v>842</v>
      </c>
      <c r="G137" s="245" t="s">
        <v>291</v>
      </c>
      <c r="H137" s="246">
        <v>14</v>
      </c>
      <c r="I137" s="247"/>
      <c r="J137" s="248">
        <f>ROUND(I137*H137,2)</f>
        <v>0</v>
      </c>
      <c r="K137" s="244" t="s">
        <v>19</v>
      </c>
      <c r="L137" s="249"/>
      <c r="M137" s="250" t="s">
        <v>19</v>
      </c>
      <c r="N137" s="251" t="s">
        <v>46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166</v>
      </c>
      <c r="AT137" s="223" t="s">
        <v>163</v>
      </c>
      <c r="AU137" s="223" t="s">
        <v>84</v>
      </c>
      <c r="AY137" s="17" t="s">
        <v>129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82</v>
      </c>
      <c r="BK137" s="224">
        <f>ROUND(I137*H137,2)</f>
        <v>0</v>
      </c>
      <c r="BL137" s="17" t="s">
        <v>153</v>
      </c>
      <c r="BM137" s="223" t="s">
        <v>843</v>
      </c>
    </row>
    <row r="138" s="2" customFormat="1" ht="16.5" customHeight="1">
      <c r="A138" s="38"/>
      <c r="B138" s="39"/>
      <c r="C138" s="212" t="s">
        <v>281</v>
      </c>
      <c r="D138" s="212" t="s">
        <v>133</v>
      </c>
      <c r="E138" s="213" t="s">
        <v>310</v>
      </c>
      <c r="F138" s="214" t="s">
        <v>311</v>
      </c>
      <c r="G138" s="215" t="s">
        <v>312</v>
      </c>
      <c r="H138" s="216">
        <v>1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46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153</v>
      </c>
      <c r="AT138" s="223" t="s">
        <v>133</v>
      </c>
      <c r="AU138" s="223" t="s">
        <v>84</v>
      </c>
      <c r="AY138" s="17" t="s">
        <v>129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82</v>
      </c>
      <c r="BK138" s="224">
        <f>ROUND(I138*H138,2)</f>
        <v>0</v>
      </c>
      <c r="BL138" s="17" t="s">
        <v>153</v>
      </c>
      <c r="BM138" s="223" t="s">
        <v>844</v>
      </c>
    </row>
    <row r="139" s="2" customFormat="1" ht="44.25" customHeight="1">
      <c r="A139" s="38"/>
      <c r="B139" s="39"/>
      <c r="C139" s="212" t="s">
        <v>309</v>
      </c>
      <c r="D139" s="212" t="s">
        <v>133</v>
      </c>
      <c r="E139" s="213" t="s">
        <v>305</v>
      </c>
      <c r="F139" s="214" t="s">
        <v>306</v>
      </c>
      <c r="G139" s="215" t="s">
        <v>202</v>
      </c>
      <c r="H139" s="216">
        <v>1</v>
      </c>
      <c r="I139" s="217"/>
      <c r="J139" s="218">
        <f>ROUND(I139*H139,2)</f>
        <v>0</v>
      </c>
      <c r="K139" s="214" t="s">
        <v>137</v>
      </c>
      <c r="L139" s="44"/>
      <c r="M139" s="219" t="s">
        <v>19</v>
      </c>
      <c r="N139" s="220" t="s">
        <v>46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153</v>
      </c>
      <c r="AT139" s="223" t="s">
        <v>133</v>
      </c>
      <c r="AU139" s="223" t="s">
        <v>84</v>
      </c>
      <c r="AY139" s="17" t="s">
        <v>129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82</v>
      </c>
      <c r="BK139" s="224">
        <f>ROUND(I139*H139,2)</f>
        <v>0</v>
      </c>
      <c r="BL139" s="17" t="s">
        <v>153</v>
      </c>
      <c r="BM139" s="223" t="s">
        <v>845</v>
      </c>
    </row>
    <row r="140" s="2" customFormat="1">
      <c r="A140" s="38"/>
      <c r="B140" s="39"/>
      <c r="C140" s="40"/>
      <c r="D140" s="225" t="s">
        <v>140</v>
      </c>
      <c r="E140" s="40"/>
      <c r="F140" s="226" t="s">
        <v>308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140</v>
      </c>
      <c r="AU140" s="17" t="s">
        <v>84</v>
      </c>
    </row>
    <row r="141" s="2" customFormat="1" ht="44.25" customHeight="1">
      <c r="A141" s="38"/>
      <c r="B141" s="39"/>
      <c r="C141" s="212" t="s">
        <v>404</v>
      </c>
      <c r="D141" s="212" t="s">
        <v>133</v>
      </c>
      <c r="E141" s="213" t="s">
        <v>315</v>
      </c>
      <c r="F141" s="214" t="s">
        <v>316</v>
      </c>
      <c r="G141" s="215" t="s">
        <v>214</v>
      </c>
      <c r="H141" s="216">
        <v>0.021999999999999999</v>
      </c>
      <c r="I141" s="217"/>
      <c r="J141" s="218">
        <f>ROUND(I141*H141,2)</f>
        <v>0</v>
      </c>
      <c r="K141" s="214" t="s">
        <v>137</v>
      </c>
      <c r="L141" s="44"/>
      <c r="M141" s="219" t="s">
        <v>19</v>
      </c>
      <c r="N141" s="220" t="s">
        <v>46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153</v>
      </c>
      <c r="AT141" s="223" t="s">
        <v>133</v>
      </c>
      <c r="AU141" s="223" t="s">
        <v>84</v>
      </c>
      <c r="AY141" s="17" t="s">
        <v>129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82</v>
      </c>
      <c r="BK141" s="224">
        <f>ROUND(I141*H141,2)</f>
        <v>0</v>
      </c>
      <c r="BL141" s="17" t="s">
        <v>153</v>
      </c>
      <c r="BM141" s="223" t="s">
        <v>846</v>
      </c>
    </row>
    <row r="142" s="2" customFormat="1">
      <c r="A142" s="38"/>
      <c r="B142" s="39"/>
      <c r="C142" s="40"/>
      <c r="D142" s="225" t="s">
        <v>140</v>
      </c>
      <c r="E142" s="40"/>
      <c r="F142" s="226" t="s">
        <v>318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140</v>
      </c>
      <c r="AU142" s="17" t="s">
        <v>84</v>
      </c>
    </row>
    <row r="143" s="2" customFormat="1" ht="49.05" customHeight="1">
      <c r="A143" s="38"/>
      <c r="B143" s="39"/>
      <c r="C143" s="212" t="s">
        <v>408</v>
      </c>
      <c r="D143" s="212" t="s">
        <v>133</v>
      </c>
      <c r="E143" s="213" t="s">
        <v>319</v>
      </c>
      <c r="F143" s="214" t="s">
        <v>320</v>
      </c>
      <c r="G143" s="215" t="s">
        <v>214</v>
      </c>
      <c r="H143" s="216">
        <v>0.021999999999999999</v>
      </c>
      <c r="I143" s="217"/>
      <c r="J143" s="218">
        <f>ROUND(I143*H143,2)</f>
        <v>0</v>
      </c>
      <c r="K143" s="214" t="s">
        <v>203</v>
      </c>
      <c r="L143" s="44"/>
      <c r="M143" s="219" t="s">
        <v>19</v>
      </c>
      <c r="N143" s="220" t="s">
        <v>46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153</v>
      </c>
      <c r="AT143" s="223" t="s">
        <v>133</v>
      </c>
      <c r="AU143" s="223" t="s">
        <v>84</v>
      </c>
      <c r="AY143" s="17" t="s">
        <v>129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82</v>
      </c>
      <c r="BK143" s="224">
        <f>ROUND(I143*H143,2)</f>
        <v>0</v>
      </c>
      <c r="BL143" s="17" t="s">
        <v>153</v>
      </c>
      <c r="BM143" s="223" t="s">
        <v>847</v>
      </c>
    </row>
    <row r="144" s="2" customFormat="1">
      <c r="A144" s="38"/>
      <c r="B144" s="39"/>
      <c r="C144" s="40"/>
      <c r="D144" s="225" t="s">
        <v>140</v>
      </c>
      <c r="E144" s="40"/>
      <c r="F144" s="226" t="s">
        <v>322</v>
      </c>
      <c r="G144" s="40"/>
      <c r="H144" s="40"/>
      <c r="I144" s="227"/>
      <c r="J144" s="40"/>
      <c r="K144" s="40"/>
      <c r="L144" s="44"/>
      <c r="M144" s="256"/>
      <c r="N144" s="257"/>
      <c r="O144" s="258"/>
      <c r="P144" s="258"/>
      <c r="Q144" s="258"/>
      <c r="R144" s="258"/>
      <c r="S144" s="258"/>
      <c r="T144" s="259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140</v>
      </c>
      <c r="AU144" s="17" t="s">
        <v>84</v>
      </c>
    </row>
    <row r="145" s="2" customFormat="1" ht="6.96" customHeight="1">
      <c r="A145" s="38"/>
      <c r="B145" s="59"/>
      <c r="C145" s="60"/>
      <c r="D145" s="60"/>
      <c r="E145" s="60"/>
      <c r="F145" s="60"/>
      <c r="G145" s="60"/>
      <c r="H145" s="60"/>
      <c r="I145" s="60"/>
      <c r="J145" s="60"/>
      <c r="K145" s="60"/>
      <c r="L145" s="44"/>
      <c r="M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</sheetData>
  <sheetProtection sheet="1" autoFilter="0" formatColumns="0" formatRows="0" objects="1" scenarios="1" spinCount="100000" saltValue="vmunRO6q5uunZsCk/UpPeIJX5TFfSr5gMRJB7q7SLPOrK3wf27Zx9CnQPARmfqoJM7rPcuT4wJKQIzinfk2mxw==" hashValue="hLXPjec0Cmnw3UTtOXCuvh7ldqTBeNx/mpflR3+cpa+hy2M9GJQgiPeRtgUiOrzNt9Y+vMRQgDW/ea5GYLgoyQ==" algorithmName="SHA-512" password="CC35"/>
  <autoFilter ref="C91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612325121"/>
    <hyperlink ref="F100" r:id="rId2" display="https://podminky.urs.cz/item/CS_URS_2025_01/974031132"/>
    <hyperlink ref="F103" r:id="rId3" display="https://podminky.urs.cz/item/CS_URS_2025_01/997013211"/>
    <hyperlink ref="F105" r:id="rId4" display="https://podminky.urs.cz/item/CS_URS_2025_01/997013501"/>
    <hyperlink ref="F107" r:id="rId5" display="https://podminky.urs.cz/item/CS_URS_2025_01/997013509"/>
    <hyperlink ref="F110" r:id="rId6" display="https://podminky.urs.cz/item/CS_URS_2025_01/997013871"/>
    <hyperlink ref="F113" r:id="rId7" display="https://podminky.urs.cz/item/CS_URS_2025_01/998018001"/>
    <hyperlink ref="F117" r:id="rId8" display="https://podminky.urs.cz/item/CS_URS_2025_01/741122015"/>
    <hyperlink ref="F121" r:id="rId9" display="https://podminky.urs.cz/item/CS_URS_2025_01/741122031"/>
    <hyperlink ref="F125" r:id="rId10" display="https://podminky.urs.cz/item/CS_URS_2025_01/741310022"/>
    <hyperlink ref="F128" r:id="rId11" display="https://podminky.urs.cz/item/CS_URS_2025_01/741321001"/>
    <hyperlink ref="F131" r:id="rId12" display="https://podminky.urs.cz/item/CS_URS_2025_01/741370034"/>
    <hyperlink ref="F134" r:id="rId13" display="https://podminky.urs.cz/item/CS_URS_2025_01/741371841"/>
    <hyperlink ref="F136" r:id="rId14" display="https://podminky.urs.cz/item/CS_URS_2025_01/741372062"/>
    <hyperlink ref="F140" r:id="rId15" display="https://podminky.urs.cz/item/CS_URS_2025_01/741810001"/>
    <hyperlink ref="F142" r:id="rId16" display="https://podminky.urs.cz/item/CS_URS_2025_01/998741101"/>
    <hyperlink ref="F144" r:id="rId17" display="https://podminky.urs.cz/item/CS_URS_2023_01/99874118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2025-03-04T12:48:10Z</dcterms:created>
  <dcterms:modified xsi:type="dcterms:W3CDTF">2025-03-04T12:48:14Z</dcterms:modified>
</cp:coreProperties>
</file>